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kf2023.sharepoint.com/sites/Tmogatsok/Megosztott dokumentumok/910_NYOMTATVÁNYOK/SZAMLAOSSZESITOK/"/>
    </mc:Choice>
  </mc:AlternateContent>
  <xr:revisionPtr revIDLastSave="17" documentId="8_{D77B058B-B098-4D49-9B00-46184BC766AB}" xr6:coauthVersionLast="47" xr6:coauthVersionMax="47" xr10:uidLastSave="{9A9FB560-3404-4E5C-9DEE-5C44AB34549D}"/>
  <bookViews>
    <workbookView xWindow="-120" yWindow="-120" windowWidth="29040" windowHeight="15840" tabRatio="729" activeTab="1" xr2:uid="{B81A3798-CAF1-4B3D-B7B4-AFB536C0B0FB}"/>
  </bookViews>
  <sheets>
    <sheet name="kitöltési útmutató" sheetId="15" r:id="rId1"/>
    <sheet name="dologi költségek" sheetId="1" r:id="rId2"/>
    <sheet name="személyi költségek" sheetId="12" r:id="rId3"/>
    <sheet name="elszámolás összesítő" sheetId="13" r:id="rId4"/>
    <sheet name="kontroll" sheetId="17" state="hidden" r:id="rId5"/>
    <sheet name="rejtett fül listával" sheetId="14" state="hidden" r:id="rId6"/>
  </sheets>
  <definedNames>
    <definedName name="_xlnm._FilterDatabase" localSheetId="3" hidden="1">'elszámolás összesítő'!$A$11:$C$59</definedName>
    <definedName name="_xlnm._FilterDatabase" localSheetId="4" hidden="1">kontroll!$A$2:$L$2</definedName>
    <definedName name="_xlnm.Print_Titles" localSheetId="1">'dologi költségek'!$1:$13</definedName>
    <definedName name="_xlnm.Print_Titles" localSheetId="0">'kitöltési útmutató'!$1:$2</definedName>
    <definedName name="_xlnm.Print_Titles" localSheetId="2">'személyi költségek'!$1:$13</definedName>
    <definedName name="_xlnm.Print_Area" localSheetId="1">'dologi költségek'!$A$1:$N$84</definedName>
    <definedName name="_xlnm.Print_Area" localSheetId="3">'elszámolás összesítő'!$A$1:$C$63,'elszámolás összesítő'!$H$1:$K$68</definedName>
    <definedName name="_xlnm.Print_Area" localSheetId="0">'kitöltési útmutató'!$A$1:$B$46</definedName>
    <definedName name="_xlnm.Print_Area" localSheetId="2">'személyi költségek'!$A$1:$I$69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3" i="13" l="1"/>
  <c r="I16" i="13"/>
  <c r="I15" i="13"/>
  <c r="I14" i="13"/>
  <c r="I13" i="13"/>
  <c r="B14" i="13"/>
  <c r="J52" i="13"/>
  <c r="I25" i="13"/>
  <c r="I44" i="13"/>
  <c r="I43" i="13"/>
  <c r="B46" i="13"/>
  <c r="B37" i="13"/>
  <c r="B25" i="13"/>
  <c r="B19" i="13"/>
  <c r="I24" i="13"/>
  <c r="B18" i="13" l="1"/>
  <c r="C24" i="13" l="1"/>
  <c r="I46" i="13"/>
  <c r="I20" i="13"/>
  <c r="I19" i="13"/>
  <c r="I17" i="13"/>
  <c r="N76" i="1" l="1"/>
  <c r="I12" i="13"/>
  <c r="I23" i="13"/>
  <c r="A55" i="1"/>
  <c r="A56" i="1"/>
  <c r="A57" i="1"/>
  <c r="L55" i="1"/>
  <c r="L56" i="1"/>
  <c r="C61" i="13"/>
  <c r="A54" i="1"/>
  <c r="L54" i="1"/>
  <c r="O5" i="1" l="1"/>
  <c r="I42" i="13"/>
  <c r="I41" i="13"/>
  <c r="I40" i="13"/>
  <c r="I39" i="13"/>
  <c r="I38" i="13"/>
  <c r="I37" i="13"/>
  <c r="I36" i="13"/>
  <c r="I35" i="13"/>
  <c r="I34" i="13"/>
  <c r="I32" i="13"/>
  <c r="I31" i="13"/>
  <c r="I30" i="13"/>
  <c r="I29" i="13"/>
  <c r="I28" i="13"/>
  <c r="I27" i="13"/>
  <c r="I26" i="13"/>
  <c r="C44" i="13"/>
  <c r="C45" i="13"/>
  <c r="C23" i="13"/>
  <c r="C29" i="13"/>
  <c r="J36" i="13" s="1"/>
  <c r="C30" i="13"/>
  <c r="J37" i="13" s="1"/>
  <c r="C31" i="13"/>
  <c r="J41" i="13" s="1"/>
  <c r="C16" i="13"/>
  <c r="J33" i="13" s="1"/>
  <c r="K33" i="13" s="1"/>
  <c r="K41" i="13" l="1"/>
  <c r="K36" i="13"/>
  <c r="K37" i="13"/>
  <c r="I22" i="13"/>
  <c r="J16" i="13"/>
  <c r="K16" i="13" s="1"/>
  <c r="J20" i="13"/>
  <c r="C34" i="13"/>
  <c r="C58" i="13"/>
  <c r="J43" i="13" l="1"/>
  <c r="K43" i="13" s="1"/>
  <c r="AA48" i="12" l="1"/>
  <c r="AB48" i="12"/>
  <c r="AC48" i="12"/>
  <c r="AD48" i="12"/>
  <c r="AE48" i="12"/>
  <c r="AF48" i="12"/>
  <c r="AA49" i="12"/>
  <c r="AB49" i="12"/>
  <c r="AC49" i="12"/>
  <c r="AD49" i="12"/>
  <c r="AE49" i="12"/>
  <c r="AF49" i="12"/>
  <c r="AA50" i="12"/>
  <c r="AB50" i="12"/>
  <c r="AC50" i="12"/>
  <c r="AD50" i="12"/>
  <c r="AE50" i="12"/>
  <c r="AF50" i="12"/>
  <c r="AA51" i="12"/>
  <c r="AB51" i="12"/>
  <c r="AC51" i="12"/>
  <c r="AD51" i="12"/>
  <c r="AE51" i="12"/>
  <c r="AF51" i="12"/>
  <c r="AA52" i="12"/>
  <c r="AB52" i="12"/>
  <c r="AC52" i="12"/>
  <c r="AD52" i="12"/>
  <c r="AE52" i="12"/>
  <c r="AF52" i="12"/>
  <c r="AA53" i="12"/>
  <c r="AB53" i="12"/>
  <c r="AC53" i="12"/>
  <c r="AD53" i="12"/>
  <c r="AE53" i="12"/>
  <c r="AF53" i="12"/>
  <c r="AA54" i="12"/>
  <c r="AB54" i="12"/>
  <c r="AC54" i="12"/>
  <c r="AD54" i="12"/>
  <c r="AE54" i="12"/>
  <c r="AF54" i="12"/>
  <c r="AA55" i="12"/>
  <c r="AB55" i="12"/>
  <c r="AC55" i="12"/>
  <c r="AD55" i="12"/>
  <c r="AE55" i="12"/>
  <c r="AF55" i="12"/>
  <c r="AA56" i="12"/>
  <c r="AB56" i="12"/>
  <c r="AC56" i="12"/>
  <c r="AD56" i="12"/>
  <c r="AE56" i="12"/>
  <c r="AF56" i="12"/>
  <c r="AA57" i="12"/>
  <c r="AB57" i="12"/>
  <c r="AC57" i="12"/>
  <c r="AD57" i="12"/>
  <c r="AE57" i="12"/>
  <c r="AF57" i="12"/>
  <c r="AA58" i="12"/>
  <c r="AB58" i="12"/>
  <c r="AC58" i="12"/>
  <c r="AD58" i="12"/>
  <c r="AE58" i="12"/>
  <c r="AF58" i="12"/>
  <c r="AA59" i="12"/>
  <c r="AB59" i="12"/>
  <c r="AC59" i="12"/>
  <c r="AD59" i="12"/>
  <c r="AE59" i="12"/>
  <c r="AF59" i="12"/>
  <c r="AA60" i="12"/>
  <c r="AB60" i="12"/>
  <c r="AC60" i="12"/>
  <c r="AD60" i="12"/>
  <c r="AE60" i="12"/>
  <c r="AF60" i="12"/>
  <c r="AA61" i="12"/>
  <c r="AB61" i="12"/>
  <c r="AC61" i="12"/>
  <c r="AD61" i="12"/>
  <c r="AE61" i="12"/>
  <c r="AF61" i="12"/>
  <c r="AA31" i="12"/>
  <c r="AB31" i="12"/>
  <c r="AC31" i="12"/>
  <c r="AD31" i="12"/>
  <c r="AE31" i="12"/>
  <c r="AF31" i="12"/>
  <c r="AA32" i="12"/>
  <c r="AB32" i="12"/>
  <c r="AC32" i="12"/>
  <c r="AD32" i="12"/>
  <c r="AE32" i="12"/>
  <c r="AF32" i="12"/>
  <c r="AA33" i="12"/>
  <c r="AB33" i="12"/>
  <c r="AC33" i="12"/>
  <c r="AD33" i="12"/>
  <c r="AE33" i="12"/>
  <c r="AF33" i="12"/>
  <c r="AA34" i="12"/>
  <c r="AB34" i="12"/>
  <c r="AC34" i="12"/>
  <c r="AD34" i="12"/>
  <c r="AE34" i="12"/>
  <c r="AF34" i="12"/>
  <c r="AA35" i="12"/>
  <c r="AB35" i="12"/>
  <c r="AC35" i="12"/>
  <c r="AD35" i="12"/>
  <c r="AE35" i="12"/>
  <c r="AF35" i="12"/>
  <c r="AA36" i="12"/>
  <c r="AB36" i="12"/>
  <c r="AC36" i="12"/>
  <c r="AD36" i="12"/>
  <c r="AE36" i="12"/>
  <c r="AF36" i="12"/>
  <c r="AA37" i="12"/>
  <c r="AB37" i="12"/>
  <c r="AC37" i="12"/>
  <c r="AD37" i="12"/>
  <c r="AE37" i="12"/>
  <c r="AF37" i="12"/>
  <c r="AA38" i="12"/>
  <c r="AB38" i="12"/>
  <c r="AC38" i="12"/>
  <c r="AD38" i="12"/>
  <c r="AE38" i="12"/>
  <c r="AF38" i="12"/>
  <c r="AA39" i="12"/>
  <c r="AB39" i="12"/>
  <c r="AC39" i="12"/>
  <c r="AD39" i="12"/>
  <c r="AE39" i="12"/>
  <c r="AF39" i="12"/>
  <c r="AA40" i="12"/>
  <c r="AB40" i="12"/>
  <c r="AC40" i="12"/>
  <c r="AD40" i="12"/>
  <c r="AE40" i="12"/>
  <c r="AF40" i="12"/>
  <c r="AA41" i="12"/>
  <c r="AB41" i="12"/>
  <c r="AC41" i="12"/>
  <c r="AD41" i="12"/>
  <c r="AE41" i="12"/>
  <c r="AF41" i="12"/>
  <c r="AA42" i="12"/>
  <c r="AB42" i="12"/>
  <c r="AC42" i="12"/>
  <c r="AD42" i="12"/>
  <c r="AE42" i="12"/>
  <c r="AF42" i="12"/>
  <c r="AA43" i="12"/>
  <c r="AB43" i="12"/>
  <c r="AC43" i="12"/>
  <c r="AD43" i="12"/>
  <c r="AE43" i="12"/>
  <c r="AF43" i="12"/>
  <c r="AA44" i="12"/>
  <c r="AB44" i="12"/>
  <c r="AC44" i="12"/>
  <c r="AD44" i="12"/>
  <c r="AE44" i="12"/>
  <c r="AF44" i="12"/>
  <c r="AA19" i="12"/>
  <c r="AB19" i="12"/>
  <c r="AC19" i="12"/>
  <c r="AD19" i="12"/>
  <c r="AE19" i="12"/>
  <c r="AF19" i="12"/>
  <c r="AA20" i="12"/>
  <c r="AB20" i="12"/>
  <c r="AC20" i="12"/>
  <c r="AD20" i="12"/>
  <c r="AE20" i="12"/>
  <c r="AF20" i="12"/>
  <c r="AA21" i="12"/>
  <c r="AB21" i="12"/>
  <c r="AC21" i="12"/>
  <c r="AD21" i="12"/>
  <c r="AE21" i="12"/>
  <c r="AF21" i="12"/>
  <c r="AA22" i="12"/>
  <c r="AB22" i="12"/>
  <c r="AC22" i="12"/>
  <c r="AD22" i="12"/>
  <c r="AE22" i="12"/>
  <c r="AF22" i="12"/>
  <c r="AA23" i="12"/>
  <c r="AB23" i="12"/>
  <c r="AC23" i="12"/>
  <c r="AD23" i="12"/>
  <c r="AE23" i="12"/>
  <c r="AF23" i="12"/>
  <c r="AA24" i="12"/>
  <c r="AB24" i="12"/>
  <c r="AC24" i="12"/>
  <c r="AD24" i="12"/>
  <c r="AE24" i="12"/>
  <c r="AF24" i="12"/>
  <c r="AA25" i="12"/>
  <c r="AB25" i="12"/>
  <c r="AC25" i="12"/>
  <c r="AD25" i="12"/>
  <c r="AE25" i="12"/>
  <c r="AF25" i="12"/>
  <c r="AA26" i="12"/>
  <c r="AB26" i="12"/>
  <c r="AC26" i="12"/>
  <c r="AD26" i="12"/>
  <c r="AE26" i="12"/>
  <c r="AF26" i="12"/>
  <c r="AA27" i="12"/>
  <c r="AB27" i="12"/>
  <c r="AC27" i="12"/>
  <c r="AD27" i="12"/>
  <c r="AE27" i="12"/>
  <c r="AF27" i="12"/>
  <c r="A38" i="15"/>
  <c r="A36" i="15"/>
  <c r="AD47" i="12"/>
  <c r="AD30" i="12"/>
  <c r="AD18" i="12"/>
  <c r="L200" i="17" l="1"/>
  <c r="L199" i="17"/>
  <c r="L198" i="17"/>
  <c r="L197" i="17"/>
  <c r="L196" i="17"/>
  <c r="L195" i="17"/>
  <c r="L194" i="17"/>
  <c r="L193" i="17"/>
  <c r="L192" i="17"/>
  <c r="L191" i="17"/>
  <c r="L190" i="17"/>
  <c r="L189" i="17"/>
  <c r="L188" i="17"/>
  <c r="L187" i="17"/>
  <c r="L186" i="17"/>
  <c r="L185" i="17"/>
  <c r="L184" i="17"/>
  <c r="L183" i="17"/>
  <c r="L182" i="17"/>
  <c r="L181" i="17"/>
  <c r="L180" i="17"/>
  <c r="L179" i="17"/>
  <c r="L178" i="17"/>
  <c r="L177" i="17"/>
  <c r="L176" i="17"/>
  <c r="L175" i="17"/>
  <c r="L174" i="17"/>
  <c r="L173" i="17"/>
  <c r="L172" i="17"/>
  <c r="L171" i="17"/>
  <c r="L170" i="17"/>
  <c r="L169" i="17"/>
  <c r="L168" i="17"/>
  <c r="L167" i="17"/>
  <c r="L166" i="17"/>
  <c r="L165" i="17"/>
  <c r="L164" i="17"/>
  <c r="L163" i="17"/>
  <c r="L162" i="17"/>
  <c r="L161" i="17"/>
  <c r="L160" i="17"/>
  <c r="L159" i="17"/>
  <c r="L158" i="17"/>
  <c r="L157" i="17"/>
  <c r="L156" i="17"/>
  <c r="L155" i="17"/>
  <c r="L154" i="17"/>
  <c r="L153" i="17"/>
  <c r="L152" i="17"/>
  <c r="L151" i="17"/>
  <c r="L150" i="17"/>
  <c r="L149" i="17"/>
  <c r="L148" i="17"/>
  <c r="L147" i="17"/>
  <c r="L146" i="17"/>
  <c r="L145" i="17"/>
  <c r="L144" i="17"/>
  <c r="L143" i="17"/>
  <c r="L142" i="17"/>
  <c r="L141" i="17"/>
  <c r="L140" i="17"/>
  <c r="L139" i="17"/>
  <c r="L138" i="17"/>
  <c r="L137" i="17"/>
  <c r="L136" i="17"/>
  <c r="L135" i="17"/>
  <c r="L134" i="17"/>
  <c r="L133" i="17"/>
  <c r="L132" i="17"/>
  <c r="L131" i="17"/>
  <c r="L130" i="17"/>
  <c r="L129" i="17"/>
  <c r="L128" i="17"/>
  <c r="L127" i="17"/>
  <c r="L126" i="17"/>
  <c r="L125" i="17"/>
  <c r="L124" i="17"/>
  <c r="L123" i="17"/>
  <c r="L122" i="17"/>
  <c r="L121" i="17"/>
  <c r="L120" i="17"/>
  <c r="L119" i="17"/>
  <c r="L118" i="17"/>
  <c r="L117" i="17"/>
  <c r="L116" i="17"/>
  <c r="L115" i="17"/>
  <c r="L114" i="17"/>
  <c r="L113" i="17"/>
  <c r="L112" i="17"/>
  <c r="L111" i="17"/>
  <c r="L110" i="17"/>
  <c r="L109" i="17"/>
  <c r="L108" i="17"/>
  <c r="L107" i="17"/>
  <c r="L106" i="17"/>
  <c r="L105" i="17"/>
  <c r="L104" i="17"/>
  <c r="L103" i="17"/>
  <c r="L102" i="17"/>
  <c r="L101" i="17"/>
  <c r="L100" i="17"/>
  <c r="L99" i="17"/>
  <c r="L98" i="17"/>
  <c r="L97" i="17"/>
  <c r="L96" i="17"/>
  <c r="L95" i="17"/>
  <c r="L94" i="17"/>
  <c r="L93" i="17"/>
  <c r="L92" i="17"/>
  <c r="L91" i="17"/>
  <c r="L90" i="17"/>
  <c r="L89" i="17"/>
  <c r="L88" i="17"/>
  <c r="L87" i="17"/>
  <c r="L86" i="17"/>
  <c r="L85" i="17"/>
  <c r="L84" i="17"/>
  <c r="L83" i="17"/>
  <c r="L82" i="17"/>
  <c r="L81" i="17"/>
  <c r="L80" i="17"/>
  <c r="L79" i="17"/>
  <c r="L78" i="17"/>
  <c r="L77" i="17"/>
  <c r="L76" i="17"/>
  <c r="L75" i="17"/>
  <c r="L74" i="17"/>
  <c r="L73" i="17"/>
  <c r="L72" i="17"/>
  <c r="L71" i="17"/>
  <c r="L70" i="17"/>
  <c r="L69" i="17"/>
  <c r="L68" i="17"/>
  <c r="L67" i="17"/>
  <c r="L66" i="17"/>
  <c r="L65" i="17"/>
  <c r="L64" i="17"/>
  <c r="L63" i="17"/>
  <c r="L62" i="17"/>
  <c r="L61" i="17"/>
  <c r="L60" i="17"/>
  <c r="L59" i="17"/>
  <c r="L58" i="17"/>
  <c r="L57" i="17"/>
  <c r="L56" i="17"/>
  <c r="L55" i="17"/>
  <c r="L54" i="17"/>
  <c r="L53" i="17"/>
  <c r="L52" i="17"/>
  <c r="L51" i="17"/>
  <c r="L50" i="17"/>
  <c r="L49" i="17"/>
  <c r="L48" i="17"/>
  <c r="L47" i="17"/>
  <c r="L46" i="17"/>
  <c r="L45" i="17"/>
  <c r="L44" i="17"/>
  <c r="L43" i="17"/>
  <c r="L42" i="17"/>
  <c r="L41" i="17"/>
  <c r="L40" i="17"/>
  <c r="L39" i="17"/>
  <c r="L38" i="17"/>
  <c r="L37" i="17"/>
  <c r="L36" i="17"/>
  <c r="L35" i="17"/>
  <c r="L34" i="17"/>
  <c r="L33" i="17"/>
  <c r="L32" i="17"/>
  <c r="L31" i="17"/>
  <c r="L30" i="17"/>
  <c r="L29" i="17"/>
  <c r="L28" i="17"/>
  <c r="L27" i="17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L9" i="17"/>
  <c r="L8" i="17"/>
  <c r="L7" i="17"/>
  <c r="L6" i="17"/>
  <c r="L5" i="17"/>
  <c r="L4" i="17"/>
  <c r="L3" i="17"/>
  <c r="B1" i="17"/>
  <c r="AA61" i="1"/>
  <c r="AB61" i="1"/>
  <c r="AC61" i="1"/>
  <c r="AD61" i="1"/>
  <c r="AE61" i="1"/>
  <c r="AF61" i="1"/>
  <c r="AI61" i="1"/>
  <c r="AJ61" i="1"/>
  <c r="AA62" i="1"/>
  <c r="AB62" i="1"/>
  <c r="AC62" i="1"/>
  <c r="AD62" i="1"/>
  <c r="AE62" i="1"/>
  <c r="AF62" i="1"/>
  <c r="AI62" i="1"/>
  <c r="AJ62" i="1"/>
  <c r="AA63" i="1"/>
  <c r="AB63" i="1"/>
  <c r="AC63" i="1"/>
  <c r="AD63" i="1"/>
  <c r="AE63" i="1"/>
  <c r="AF63" i="1"/>
  <c r="AI63" i="1"/>
  <c r="AJ63" i="1"/>
  <c r="AA64" i="1"/>
  <c r="AB64" i="1"/>
  <c r="AC64" i="1"/>
  <c r="AD64" i="1"/>
  <c r="AE64" i="1"/>
  <c r="AF64" i="1"/>
  <c r="AI64" i="1"/>
  <c r="AJ64" i="1"/>
  <c r="AA65" i="1"/>
  <c r="AB65" i="1"/>
  <c r="AC65" i="1"/>
  <c r="AD65" i="1"/>
  <c r="AE65" i="1"/>
  <c r="AF65" i="1"/>
  <c r="AI65" i="1"/>
  <c r="AJ65" i="1"/>
  <c r="AA66" i="1"/>
  <c r="AB66" i="1"/>
  <c r="AC66" i="1"/>
  <c r="AD66" i="1"/>
  <c r="AE66" i="1"/>
  <c r="AF66" i="1"/>
  <c r="AI66" i="1"/>
  <c r="AJ66" i="1"/>
  <c r="AA67" i="1"/>
  <c r="AB67" i="1"/>
  <c r="AC67" i="1"/>
  <c r="AD67" i="1"/>
  <c r="AE67" i="1"/>
  <c r="AF67" i="1"/>
  <c r="AI67" i="1"/>
  <c r="AJ67" i="1"/>
  <c r="AA68" i="1"/>
  <c r="AB68" i="1"/>
  <c r="AC68" i="1"/>
  <c r="AD68" i="1"/>
  <c r="AE68" i="1"/>
  <c r="AF68" i="1"/>
  <c r="AI68" i="1"/>
  <c r="AJ68" i="1"/>
  <c r="AA69" i="1"/>
  <c r="AB69" i="1"/>
  <c r="AC69" i="1"/>
  <c r="AD69" i="1"/>
  <c r="AE69" i="1"/>
  <c r="AF69" i="1"/>
  <c r="AI69" i="1"/>
  <c r="AJ69" i="1"/>
  <c r="AA70" i="1"/>
  <c r="AB70" i="1"/>
  <c r="AC70" i="1"/>
  <c r="AD70" i="1"/>
  <c r="AE70" i="1"/>
  <c r="AF70" i="1"/>
  <c r="AI70" i="1"/>
  <c r="AJ70" i="1"/>
  <c r="AA71" i="1"/>
  <c r="AB71" i="1"/>
  <c r="AC71" i="1"/>
  <c r="AD71" i="1"/>
  <c r="AE71" i="1"/>
  <c r="AF71" i="1"/>
  <c r="AI71" i="1"/>
  <c r="AJ71" i="1"/>
  <c r="AA72" i="1"/>
  <c r="AB72" i="1"/>
  <c r="AC72" i="1"/>
  <c r="AD72" i="1"/>
  <c r="AE72" i="1"/>
  <c r="AF72" i="1"/>
  <c r="AI72" i="1"/>
  <c r="AJ72" i="1"/>
  <c r="AA73" i="1"/>
  <c r="AB73" i="1"/>
  <c r="AC73" i="1"/>
  <c r="AD73" i="1"/>
  <c r="AE73" i="1"/>
  <c r="AF73" i="1"/>
  <c r="AI73" i="1"/>
  <c r="AJ73" i="1"/>
  <c r="AA74" i="1"/>
  <c r="AB74" i="1"/>
  <c r="AC74" i="1"/>
  <c r="AD74" i="1"/>
  <c r="AE74" i="1"/>
  <c r="AF74" i="1"/>
  <c r="AI74" i="1"/>
  <c r="AJ74" i="1"/>
  <c r="AA41" i="1"/>
  <c r="AB41" i="1"/>
  <c r="AC41" i="1"/>
  <c r="AD41" i="1"/>
  <c r="AE41" i="1"/>
  <c r="AF41" i="1"/>
  <c r="AA42" i="1"/>
  <c r="AB42" i="1"/>
  <c r="AC42" i="1"/>
  <c r="AD42" i="1"/>
  <c r="AE42" i="1"/>
  <c r="AF42" i="1"/>
  <c r="AA43" i="1"/>
  <c r="AB43" i="1"/>
  <c r="AC43" i="1"/>
  <c r="AD43" i="1"/>
  <c r="AE43" i="1"/>
  <c r="AF43" i="1"/>
  <c r="AA44" i="1"/>
  <c r="AB44" i="1"/>
  <c r="AC44" i="1"/>
  <c r="AD44" i="1"/>
  <c r="AE44" i="1"/>
  <c r="AF44" i="1"/>
  <c r="AA45" i="1"/>
  <c r="AB45" i="1"/>
  <c r="AC45" i="1"/>
  <c r="AD45" i="1"/>
  <c r="AE45" i="1"/>
  <c r="AF45" i="1"/>
  <c r="AA46" i="1"/>
  <c r="AB46" i="1"/>
  <c r="AC46" i="1"/>
  <c r="AD46" i="1"/>
  <c r="AE46" i="1"/>
  <c r="AF46" i="1"/>
  <c r="AA47" i="1"/>
  <c r="AB47" i="1"/>
  <c r="AC47" i="1"/>
  <c r="AD47" i="1"/>
  <c r="AE47" i="1"/>
  <c r="AF47" i="1"/>
  <c r="AA48" i="1"/>
  <c r="AB48" i="1"/>
  <c r="AC48" i="1"/>
  <c r="AD48" i="1"/>
  <c r="AE48" i="1"/>
  <c r="AF48" i="1"/>
  <c r="AA49" i="1"/>
  <c r="AB49" i="1"/>
  <c r="AC49" i="1"/>
  <c r="AD49" i="1"/>
  <c r="AE49" i="1"/>
  <c r="AF49" i="1"/>
  <c r="AA50" i="1"/>
  <c r="AB50" i="1"/>
  <c r="AC50" i="1"/>
  <c r="AD50" i="1"/>
  <c r="AE50" i="1"/>
  <c r="AF50" i="1"/>
  <c r="AA51" i="1"/>
  <c r="AB51" i="1"/>
  <c r="AC51" i="1"/>
  <c r="AD51" i="1"/>
  <c r="AE51" i="1"/>
  <c r="AF51" i="1"/>
  <c r="AA52" i="1"/>
  <c r="AB52" i="1"/>
  <c r="AC52" i="1"/>
  <c r="AD52" i="1"/>
  <c r="AE52" i="1"/>
  <c r="AF52" i="1"/>
  <c r="AA53" i="1"/>
  <c r="AB53" i="1"/>
  <c r="AC53" i="1"/>
  <c r="AD53" i="1"/>
  <c r="AE53" i="1"/>
  <c r="AF53" i="1"/>
  <c r="AA57" i="1"/>
  <c r="AB57" i="1"/>
  <c r="AC57" i="1"/>
  <c r="AD57" i="1"/>
  <c r="AE57" i="1"/>
  <c r="AF57" i="1"/>
  <c r="AA29" i="1"/>
  <c r="AB29" i="1"/>
  <c r="AC29" i="1"/>
  <c r="AD29" i="1"/>
  <c r="AE29" i="1"/>
  <c r="AF29" i="1"/>
  <c r="AA30" i="1"/>
  <c r="AB30" i="1"/>
  <c r="AC30" i="1"/>
  <c r="AD30" i="1"/>
  <c r="AE30" i="1"/>
  <c r="AF30" i="1"/>
  <c r="AA31" i="1"/>
  <c r="AB31" i="1"/>
  <c r="AC31" i="1"/>
  <c r="AD31" i="1"/>
  <c r="AE31" i="1"/>
  <c r="AF31" i="1"/>
  <c r="AA32" i="1"/>
  <c r="AB32" i="1"/>
  <c r="AC32" i="1"/>
  <c r="AD32" i="1"/>
  <c r="AE32" i="1"/>
  <c r="AF32" i="1"/>
  <c r="AA33" i="1"/>
  <c r="AB33" i="1"/>
  <c r="AC33" i="1"/>
  <c r="AD33" i="1"/>
  <c r="AE33" i="1"/>
  <c r="AF33" i="1"/>
  <c r="AA34" i="1"/>
  <c r="AB34" i="1"/>
  <c r="AC34" i="1"/>
  <c r="AD34" i="1"/>
  <c r="AE34" i="1"/>
  <c r="AF34" i="1"/>
  <c r="AA35" i="1"/>
  <c r="AB35" i="1"/>
  <c r="AC35" i="1"/>
  <c r="AD35" i="1"/>
  <c r="AE35" i="1"/>
  <c r="AF35" i="1"/>
  <c r="AA36" i="1"/>
  <c r="AB36" i="1"/>
  <c r="AC36" i="1"/>
  <c r="AD36" i="1"/>
  <c r="AE36" i="1"/>
  <c r="AF36" i="1"/>
  <c r="AA37" i="1"/>
  <c r="AB37" i="1"/>
  <c r="AC37" i="1"/>
  <c r="AD37" i="1"/>
  <c r="AE37" i="1"/>
  <c r="AF37" i="1"/>
  <c r="AA17" i="1"/>
  <c r="AB17" i="1"/>
  <c r="AC17" i="1"/>
  <c r="AD17" i="1"/>
  <c r="AE17" i="1"/>
  <c r="AF17" i="1"/>
  <c r="AA18" i="1"/>
  <c r="AB18" i="1"/>
  <c r="AC18" i="1"/>
  <c r="AD18" i="1"/>
  <c r="AE18" i="1"/>
  <c r="AF18" i="1"/>
  <c r="AA19" i="1"/>
  <c r="AB19" i="1"/>
  <c r="AC19" i="1"/>
  <c r="AD19" i="1"/>
  <c r="AE19" i="1"/>
  <c r="AF19" i="1"/>
  <c r="AI19" i="1"/>
  <c r="AJ19" i="1"/>
  <c r="AA20" i="1"/>
  <c r="AB20" i="1"/>
  <c r="AC20" i="1"/>
  <c r="AD20" i="1"/>
  <c r="AE20" i="1"/>
  <c r="AF20" i="1"/>
  <c r="AI20" i="1"/>
  <c r="AJ20" i="1"/>
  <c r="AA21" i="1"/>
  <c r="AB21" i="1"/>
  <c r="AC21" i="1"/>
  <c r="AD21" i="1"/>
  <c r="AE21" i="1"/>
  <c r="AF21" i="1"/>
  <c r="AI21" i="1"/>
  <c r="AJ21" i="1"/>
  <c r="AA22" i="1"/>
  <c r="AB22" i="1"/>
  <c r="AC22" i="1"/>
  <c r="AD22" i="1"/>
  <c r="AE22" i="1"/>
  <c r="AF22" i="1"/>
  <c r="AI22" i="1"/>
  <c r="AJ22" i="1"/>
  <c r="AA23" i="1"/>
  <c r="AB23" i="1"/>
  <c r="AC23" i="1"/>
  <c r="AD23" i="1"/>
  <c r="AE23" i="1"/>
  <c r="AF23" i="1"/>
  <c r="AI23" i="1"/>
  <c r="AJ23" i="1"/>
  <c r="AA24" i="1"/>
  <c r="AB24" i="1"/>
  <c r="AC24" i="1"/>
  <c r="AD24" i="1"/>
  <c r="AE24" i="1"/>
  <c r="AF24" i="1"/>
  <c r="AI24" i="1"/>
  <c r="AJ24" i="1"/>
  <c r="AA25" i="1"/>
  <c r="AB25" i="1"/>
  <c r="AC25" i="1"/>
  <c r="AD25" i="1"/>
  <c r="AE25" i="1"/>
  <c r="AF25" i="1"/>
  <c r="AI25" i="1"/>
  <c r="AJ25" i="1"/>
  <c r="AE47" i="12"/>
  <c r="AI60" i="1"/>
  <c r="AC47" i="12"/>
  <c r="AF47" i="12"/>
  <c r="AB47" i="12"/>
  <c r="AA47" i="12"/>
  <c r="AF30" i="12"/>
  <c r="AE30" i="12"/>
  <c r="AC30" i="12"/>
  <c r="AB30" i="12"/>
  <c r="AA30" i="12"/>
  <c r="AF18" i="12"/>
  <c r="AE18" i="12"/>
  <c r="AC18" i="12"/>
  <c r="AB18" i="12"/>
  <c r="AA18" i="12"/>
  <c r="AA60" i="1"/>
  <c r="AF40" i="1"/>
  <c r="AE40" i="1"/>
  <c r="AD40" i="1"/>
  <c r="AC40" i="1"/>
  <c r="AB40" i="1"/>
  <c r="AA40" i="1"/>
  <c r="AC60" i="1"/>
  <c r="AB60" i="1"/>
  <c r="AF60" i="1"/>
  <c r="AE60" i="1"/>
  <c r="AD60" i="1"/>
  <c r="AA28" i="1"/>
  <c r="AF28" i="1"/>
  <c r="AE28" i="1"/>
  <c r="AD28" i="1"/>
  <c r="AC28" i="1"/>
  <c r="AB28" i="1"/>
  <c r="L16" i="1"/>
  <c r="AF16" i="1"/>
  <c r="AE16" i="1"/>
  <c r="AD16" i="1"/>
  <c r="AA16" i="1"/>
  <c r="AC16" i="1"/>
  <c r="AB16" i="1"/>
  <c r="AI16" i="1" l="1"/>
  <c r="AG16" i="1"/>
  <c r="AJ16" i="1"/>
  <c r="AH16" i="1"/>
  <c r="C17" i="13" l="1"/>
  <c r="K200" i="17"/>
  <c r="J200" i="17"/>
  <c r="I200" i="17"/>
  <c r="H200" i="17"/>
  <c r="G200" i="17"/>
  <c r="F200" i="17"/>
  <c r="E200" i="17"/>
  <c r="D200" i="17"/>
  <c r="C200" i="17"/>
  <c r="B200" i="17"/>
  <c r="K199" i="17"/>
  <c r="J199" i="17"/>
  <c r="I199" i="17"/>
  <c r="H199" i="17"/>
  <c r="G199" i="17"/>
  <c r="F199" i="17"/>
  <c r="E199" i="17"/>
  <c r="D199" i="17"/>
  <c r="C199" i="17"/>
  <c r="B199" i="17"/>
  <c r="K198" i="17"/>
  <c r="J198" i="17"/>
  <c r="I198" i="17"/>
  <c r="H198" i="17"/>
  <c r="G198" i="17"/>
  <c r="F198" i="17"/>
  <c r="E198" i="17"/>
  <c r="D198" i="17"/>
  <c r="C198" i="17"/>
  <c r="B198" i="17"/>
  <c r="K197" i="17"/>
  <c r="J197" i="17"/>
  <c r="I197" i="17"/>
  <c r="H197" i="17"/>
  <c r="G197" i="17"/>
  <c r="F197" i="17"/>
  <c r="E197" i="17"/>
  <c r="D197" i="17"/>
  <c r="C197" i="17"/>
  <c r="B197" i="17"/>
  <c r="K196" i="17"/>
  <c r="J196" i="17"/>
  <c r="I196" i="17"/>
  <c r="H196" i="17"/>
  <c r="G196" i="17"/>
  <c r="F196" i="17"/>
  <c r="E196" i="17"/>
  <c r="D196" i="17"/>
  <c r="C196" i="17"/>
  <c r="B196" i="17"/>
  <c r="K195" i="17"/>
  <c r="J195" i="17"/>
  <c r="I195" i="17"/>
  <c r="H195" i="17"/>
  <c r="G195" i="17"/>
  <c r="F195" i="17"/>
  <c r="E195" i="17"/>
  <c r="D195" i="17"/>
  <c r="C195" i="17"/>
  <c r="B195" i="17"/>
  <c r="K194" i="17"/>
  <c r="J194" i="17"/>
  <c r="I194" i="17"/>
  <c r="H194" i="17"/>
  <c r="G194" i="17"/>
  <c r="F194" i="17"/>
  <c r="E194" i="17"/>
  <c r="D194" i="17"/>
  <c r="C194" i="17"/>
  <c r="B194" i="17"/>
  <c r="K193" i="17"/>
  <c r="J193" i="17"/>
  <c r="I193" i="17"/>
  <c r="H193" i="17"/>
  <c r="G193" i="17"/>
  <c r="F193" i="17"/>
  <c r="E193" i="17"/>
  <c r="D193" i="17"/>
  <c r="C193" i="17"/>
  <c r="B193" i="17"/>
  <c r="K192" i="17"/>
  <c r="J192" i="17"/>
  <c r="I192" i="17"/>
  <c r="H192" i="17"/>
  <c r="G192" i="17"/>
  <c r="F192" i="17"/>
  <c r="E192" i="17"/>
  <c r="D192" i="17"/>
  <c r="C192" i="17"/>
  <c r="B192" i="17"/>
  <c r="K191" i="17"/>
  <c r="J191" i="17"/>
  <c r="I191" i="17"/>
  <c r="H191" i="17"/>
  <c r="G191" i="17"/>
  <c r="F191" i="17"/>
  <c r="E191" i="17"/>
  <c r="D191" i="17"/>
  <c r="C191" i="17"/>
  <c r="B191" i="17"/>
  <c r="K190" i="17"/>
  <c r="J190" i="17"/>
  <c r="I190" i="17"/>
  <c r="H190" i="17"/>
  <c r="G190" i="17"/>
  <c r="F190" i="17"/>
  <c r="E190" i="17"/>
  <c r="D190" i="17"/>
  <c r="C190" i="17"/>
  <c r="B190" i="17"/>
  <c r="K189" i="17"/>
  <c r="J189" i="17"/>
  <c r="I189" i="17"/>
  <c r="H189" i="17"/>
  <c r="G189" i="17"/>
  <c r="F189" i="17"/>
  <c r="E189" i="17"/>
  <c r="D189" i="17"/>
  <c r="C189" i="17"/>
  <c r="B189" i="17"/>
  <c r="K188" i="17"/>
  <c r="J188" i="17"/>
  <c r="I188" i="17"/>
  <c r="H188" i="17"/>
  <c r="G188" i="17"/>
  <c r="F188" i="17"/>
  <c r="E188" i="17"/>
  <c r="D188" i="17"/>
  <c r="C188" i="17"/>
  <c r="B188" i="17"/>
  <c r="K187" i="17"/>
  <c r="J187" i="17"/>
  <c r="I187" i="17"/>
  <c r="H187" i="17"/>
  <c r="G187" i="17"/>
  <c r="F187" i="17"/>
  <c r="E187" i="17"/>
  <c r="D187" i="17"/>
  <c r="C187" i="17"/>
  <c r="B187" i="17"/>
  <c r="K186" i="17"/>
  <c r="J186" i="17"/>
  <c r="I186" i="17"/>
  <c r="H186" i="17"/>
  <c r="G186" i="17"/>
  <c r="F186" i="17"/>
  <c r="E186" i="17"/>
  <c r="D186" i="17"/>
  <c r="C186" i="17"/>
  <c r="B186" i="17"/>
  <c r="K185" i="17"/>
  <c r="J185" i="17"/>
  <c r="I185" i="17"/>
  <c r="H185" i="17"/>
  <c r="G185" i="17"/>
  <c r="F185" i="17"/>
  <c r="E185" i="17"/>
  <c r="D185" i="17"/>
  <c r="C185" i="17"/>
  <c r="B185" i="17"/>
  <c r="K184" i="17"/>
  <c r="J184" i="17"/>
  <c r="I184" i="17"/>
  <c r="H184" i="17"/>
  <c r="G184" i="17"/>
  <c r="F184" i="17"/>
  <c r="E184" i="17"/>
  <c r="D184" i="17"/>
  <c r="C184" i="17"/>
  <c r="B184" i="17"/>
  <c r="K183" i="17"/>
  <c r="J183" i="17"/>
  <c r="I183" i="17"/>
  <c r="H183" i="17"/>
  <c r="G183" i="17"/>
  <c r="F183" i="17"/>
  <c r="E183" i="17"/>
  <c r="D183" i="17"/>
  <c r="C183" i="17"/>
  <c r="B183" i="17"/>
  <c r="K182" i="17"/>
  <c r="J182" i="17"/>
  <c r="I182" i="17"/>
  <c r="H182" i="17"/>
  <c r="G182" i="17"/>
  <c r="F182" i="17"/>
  <c r="E182" i="17"/>
  <c r="D182" i="17"/>
  <c r="C182" i="17"/>
  <c r="B182" i="17"/>
  <c r="K181" i="17"/>
  <c r="J181" i="17"/>
  <c r="I181" i="17"/>
  <c r="H181" i="17"/>
  <c r="G181" i="17"/>
  <c r="F181" i="17"/>
  <c r="E181" i="17"/>
  <c r="D181" i="17"/>
  <c r="C181" i="17"/>
  <c r="B181" i="17"/>
  <c r="K180" i="17"/>
  <c r="J180" i="17"/>
  <c r="I180" i="17"/>
  <c r="H180" i="17"/>
  <c r="G180" i="17"/>
  <c r="F180" i="17"/>
  <c r="E180" i="17"/>
  <c r="D180" i="17"/>
  <c r="C180" i="17"/>
  <c r="B180" i="17"/>
  <c r="K179" i="17"/>
  <c r="J179" i="17"/>
  <c r="I179" i="17"/>
  <c r="H179" i="17"/>
  <c r="G179" i="17"/>
  <c r="F179" i="17"/>
  <c r="E179" i="17"/>
  <c r="D179" i="17"/>
  <c r="C179" i="17"/>
  <c r="B179" i="17"/>
  <c r="K178" i="17"/>
  <c r="J178" i="17"/>
  <c r="I178" i="17"/>
  <c r="H178" i="17"/>
  <c r="G178" i="17"/>
  <c r="F178" i="17"/>
  <c r="E178" i="17"/>
  <c r="D178" i="17"/>
  <c r="C178" i="17"/>
  <c r="B178" i="17"/>
  <c r="K177" i="17"/>
  <c r="J177" i="17"/>
  <c r="I177" i="17"/>
  <c r="H177" i="17"/>
  <c r="G177" i="17"/>
  <c r="F177" i="17"/>
  <c r="E177" i="17"/>
  <c r="D177" i="17"/>
  <c r="C177" i="17"/>
  <c r="B177" i="17"/>
  <c r="K176" i="17"/>
  <c r="J176" i="17"/>
  <c r="I176" i="17"/>
  <c r="H176" i="17"/>
  <c r="G176" i="17"/>
  <c r="F176" i="17"/>
  <c r="E176" i="17"/>
  <c r="D176" i="17"/>
  <c r="C176" i="17"/>
  <c r="B176" i="17"/>
  <c r="K175" i="17"/>
  <c r="J175" i="17"/>
  <c r="I175" i="17"/>
  <c r="H175" i="17"/>
  <c r="G175" i="17"/>
  <c r="F175" i="17"/>
  <c r="E175" i="17"/>
  <c r="D175" i="17"/>
  <c r="C175" i="17"/>
  <c r="B175" i="17"/>
  <c r="K174" i="17"/>
  <c r="J174" i="17"/>
  <c r="I174" i="17"/>
  <c r="H174" i="17"/>
  <c r="G174" i="17"/>
  <c r="F174" i="17"/>
  <c r="E174" i="17"/>
  <c r="D174" i="17"/>
  <c r="C174" i="17"/>
  <c r="B174" i="17"/>
  <c r="K173" i="17"/>
  <c r="J173" i="17"/>
  <c r="I173" i="17"/>
  <c r="H173" i="17"/>
  <c r="G173" i="17"/>
  <c r="F173" i="17"/>
  <c r="E173" i="17"/>
  <c r="D173" i="17"/>
  <c r="C173" i="17"/>
  <c r="B173" i="17"/>
  <c r="K172" i="17"/>
  <c r="J172" i="17"/>
  <c r="I172" i="17"/>
  <c r="H172" i="17"/>
  <c r="G172" i="17"/>
  <c r="F172" i="17"/>
  <c r="E172" i="17"/>
  <c r="D172" i="17"/>
  <c r="C172" i="17"/>
  <c r="B172" i="17"/>
  <c r="K171" i="17"/>
  <c r="J171" i="17"/>
  <c r="I171" i="17"/>
  <c r="H171" i="17"/>
  <c r="G171" i="17"/>
  <c r="F171" i="17"/>
  <c r="E171" i="17"/>
  <c r="D171" i="17"/>
  <c r="C171" i="17"/>
  <c r="B171" i="17"/>
  <c r="K170" i="17"/>
  <c r="J170" i="17"/>
  <c r="I170" i="17"/>
  <c r="H170" i="17"/>
  <c r="G170" i="17"/>
  <c r="F170" i="17"/>
  <c r="E170" i="17"/>
  <c r="D170" i="17"/>
  <c r="C170" i="17"/>
  <c r="B170" i="17"/>
  <c r="K169" i="17"/>
  <c r="J169" i="17"/>
  <c r="I169" i="17"/>
  <c r="H169" i="17"/>
  <c r="G169" i="17"/>
  <c r="F169" i="17"/>
  <c r="E169" i="17"/>
  <c r="D169" i="17"/>
  <c r="C169" i="17"/>
  <c r="B169" i="17"/>
  <c r="K168" i="17"/>
  <c r="J168" i="17"/>
  <c r="I168" i="17"/>
  <c r="H168" i="17"/>
  <c r="G168" i="17"/>
  <c r="F168" i="17"/>
  <c r="E168" i="17"/>
  <c r="D168" i="17"/>
  <c r="C168" i="17"/>
  <c r="B168" i="17"/>
  <c r="K167" i="17"/>
  <c r="J167" i="17"/>
  <c r="I167" i="17"/>
  <c r="H167" i="17"/>
  <c r="G167" i="17"/>
  <c r="F167" i="17"/>
  <c r="E167" i="17"/>
  <c r="D167" i="17"/>
  <c r="C167" i="17"/>
  <c r="B167" i="17"/>
  <c r="K166" i="17"/>
  <c r="J166" i="17"/>
  <c r="I166" i="17"/>
  <c r="H166" i="17"/>
  <c r="G166" i="17"/>
  <c r="F166" i="17"/>
  <c r="E166" i="17"/>
  <c r="D166" i="17"/>
  <c r="C166" i="17"/>
  <c r="B166" i="17"/>
  <c r="K165" i="17"/>
  <c r="J165" i="17"/>
  <c r="I165" i="17"/>
  <c r="H165" i="17"/>
  <c r="G165" i="17"/>
  <c r="F165" i="17"/>
  <c r="E165" i="17"/>
  <c r="D165" i="17"/>
  <c r="C165" i="17"/>
  <c r="B165" i="17"/>
  <c r="K164" i="17"/>
  <c r="J164" i="17"/>
  <c r="I164" i="17"/>
  <c r="H164" i="17"/>
  <c r="G164" i="17"/>
  <c r="F164" i="17"/>
  <c r="E164" i="17"/>
  <c r="D164" i="17"/>
  <c r="C164" i="17"/>
  <c r="B164" i="17"/>
  <c r="K163" i="17"/>
  <c r="J163" i="17"/>
  <c r="I163" i="17"/>
  <c r="H163" i="17"/>
  <c r="G163" i="17"/>
  <c r="F163" i="17"/>
  <c r="E163" i="17"/>
  <c r="D163" i="17"/>
  <c r="C163" i="17"/>
  <c r="B163" i="17"/>
  <c r="K162" i="17"/>
  <c r="J162" i="17"/>
  <c r="I162" i="17"/>
  <c r="H162" i="17"/>
  <c r="G162" i="17"/>
  <c r="F162" i="17"/>
  <c r="E162" i="17"/>
  <c r="D162" i="17"/>
  <c r="C162" i="17"/>
  <c r="B162" i="17"/>
  <c r="K161" i="17"/>
  <c r="J161" i="17"/>
  <c r="I161" i="17"/>
  <c r="H161" i="17"/>
  <c r="G161" i="17"/>
  <c r="F161" i="17"/>
  <c r="E161" i="17"/>
  <c r="D161" i="17"/>
  <c r="C161" i="17"/>
  <c r="B161" i="17"/>
  <c r="K160" i="17"/>
  <c r="J160" i="17"/>
  <c r="I160" i="17"/>
  <c r="H160" i="17"/>
  <c r="G160" i="17"/>
  <c r="F160" i="17"/>
  <c r="E160" i="17"/>
  <c r="D160" i="17"/>
  <c r="C160" i="17"/>
  <c r="B160" i="17"/>
  <c r="K159" i="17"/>
  <c r="J159" i="17"/>
  <c r="I159" i="17"/>
  <c r="H159" i="17"/>
  <c r="G159" i="17"/>
  <c r="F159" i="17"/>
  <c r="E159" i="17"/>
  <c r="D159" i="17"/>
  <c r="C159" i="17"/>
  <c r="B159" i="17"/>
  <c r="K158" i="17"/>
  <c r="J158" i="17"/>
  <c r="I158" i="17"/>
  <c r="H158" i="17"/>
  <c r="G158" i="17"/>
  <c r="F158" i="17"/>
  <c r="E158" i="17"/>
  <c r="D158" i="17"/>
  <c r="C158" i="17"/>
  <c r="B158" i="17"/>
  <c r="K157" i="17"/>
  <c r="J157" i="17"/>
  <c r="I157" i="17"/>
  <c r="H157" i="17"/>
  <c r="G157" i="17"/>
  <c r="F157" i="17"/>
  <c r="E157" i="17"/>
  <c r="D157" i="17"/>
  <c r="C157" i="17"/>
  <c r="B157" i="17"/>
  <c r="K156" i="17"/>
  <c r="J156" i="17"/>
  <c r="I156" i="17"/>
  <c r="H156" i="17"/>
  <c r="G156" i="17"/>
  <c r="F156" i="17"/>
  <c r="E156" i="17"/>
  <c r="D156" i="17"/>
  <c r="C156" i="17"/>
  <c r="B156" i="17"/>
  <c r="K155" i="17"/>
  <c r="J155" i="17"/>
  <c r="I155" i="17"/>
  <c r="H155" i="17"/>
  <c r="G155" i="17"/>
  <c r="F155" i="17"/>
  <c r="E155" i="17"/>
  <c r="D155" i="17"/>
  <c r="C155" i="17"/>
  <c r="B155" i="17"/>
  <c r="K154" i="17"/>
  <c r="J154" i="17"/>
  <c r="I154" i="17"/>
  <c r="H154" i="17"/>
  <c r="G154" i="17"/>
  <c r="F154" i="17"/>
  <c r="E154" i="17"/>
  <c r="D154" i="17"/>
  <c r="C154" i="17"/>
  <c r="B154" i="17"/>
  <c r="K153" i="17"/>
  <c r="J153" i="17"/>
  <c r="I153" i="17"/>
  <c r="H153" i="17"/>
  <c r="G153" i="17"/>
  <c r="F153" i="17"/>
  <c r="E153" i="17"/>
  <c r="D153" i="17"/>
  <c r="C153" i="17"/>
  <c r="B153" i="17"/>
  <c r="K152" i="17"/>
  <c r="J152" i="17"/>
  <c r="I152" i="17"/>
  <c r="H152" i="17"/>
  <c r="G152" i="17"/>
  <c r="F152" i="17"/>
  <c r="E152" i="17"/>
  <c r="D152" i="17"/>
  <c r="C152" i="17"/>
  <c r="B152" i="17"/>
  <c r="K151" i="17"/>
  <c r="J151" i="17"/>
  <c r="I151" i="17"/>
  <c r="H151" i="17"/>
  <c r="G151" i="17"/>
  <c r="F151" i="17"/>
  <c r="E151" i="17"/>
  <c r="D151" i="17"/>
  <c r="C151" i="17"/>
  <c r="B151" i="17"/>
  <c r="K150" i="17"/>
  <c r="J150" i="17"/>
  <c r="I150" i="17"/>
  <c r="H150" i="17"/>
  <c r="G150" i="17"/>
  <c r="F150" i="17"/>
  <c r="E150" i="17"/>
  <c r="D150" i="17"/>
  <c r="C150" i="17"/>
  <c r="B150" i="17"/>
  <c r="K149" i="17"/>
  <c r="J149" i="17"/>
  <c r="I149" i="17"/>
  <c r="H149" i="17"/>
  <c r="G149" i="17"/>
  <c r="F149" i="17"/>
  <c r="E149" i="17"/>
  <c r="D149" i="17"/>
  <c r="C149" i="17"/>
  <c r="B149" i="17"/>
  <c r="K148" i="17"/>
  <c r="J148" i="17"/>
  <c r="I148" i="17"/>
  <c r="H148" i="17"/>
  <c r="G148" i="17"/>
  <c r="F148" i="17"/>
  <c r="E148" i="17"/>
  <c r="D148" i="17"/>
  <c r="C148" i="17"/>
  <c r="B148" i="17"/>
  <c r="K147" i="17"/>
  <c r="J147" i="17"/>
  <c r="I147" i="17"/>
  <c r="H147" i="17"/>
  <c r="G147" i="17"/>
  <c r="F147" i="17"/>
  <c r="E147" i="17"/>
  <c r="D147" i="17"/>
  <c r="C147" i="17"/>
  <c r="B147" i="17"/>
  <c r="K146" i="17"/>
  <c r="J146" i="17"/>
  <c r="I146" i="17"/>
  <c r="H146" i="17"/>
  <c r="G146" i="17"/>
  <c r="F146" i="17"/>
  <c r="E146" i="17"/>
  <c r="D146" i="17"/>
  <c r="C146" i="17"/>
  <c r="B146" i="17"/>
  <c r="K145" i="17"/>
  <c r="J145" i="17"/>
  <c r="I145" i="17"/>
  <c r="H145" i="17"/>
  <c r="G145" i="17"/>
  <c r="F145" i="17"/>
  <c r="E145" i="17"/>
  <c r="D145" i="17"/>
  <c r="C145" i="17"/>
  <c r="B145" i="17"/>
  <c r="K144" i="17"/>
  <c r="J144" i="17"/>
  <c r="I144" i="17"/>
  <c r="H144" i="17"/>
  <c r="G144" i="17"/>
  <c r="F144" i="17"/>
  <c r="E144" i="17"/>
  <c r="D144" i="17"/>
  <c r="C144" i="17"/>
  <c r="B144" i="17"/>
  <c r="K143" i="17"/>
  <c r="J143" i="17"/>
  <c r="I143" i="17"/>
  <c r="H143" i="17"/>
  <c r="G143" i="17"/>
  <c r="F143" i="17"/>
  <c r="E143" i="17"/>
  <c r="D143" i="17"/>
  <c r="C143" i="17"/>
  <c r="B143" i="17"/>
  <c r="K142" i="17"/>
  <c r="J142" i="17"/>
  <c r="I142" i="17"/>
  <c r="H142" i="17"/>
  <c r="G142" i="17"/>
  <c r="F142" i="17"/>
  <c r="E142" i="17"/>
  <c r="D142" i="17"/>
  <c r="C142" i="17"/>
  <c r="B142" i="17"/>
  <c r="K141" i="17"/>
  <c r="J141" i="17"/>
  <c r="I141" i="17"/>
  <c r="H141" i="17"/>
  <c r="G141" i="17"/>
  <c r="F141" i="17"/>
  <c r="E141" i="17"/>
  <c r="D141" i="17"/>
  <c r="C141" i="17"/>
  <c r="B141" i="17"/>
  <c r="K140" i="17"/>
  <c r="J140" i="17"/>
  <c r="I140" i="17"/>
  <c r="H140" i="17"/>
  <c r="G140" i="17"/>
  <c r="F140" i="17"/>
  <c r="E140" i="17"/>
  <c r="D140" i="17"/>
  <c r="C140" i="17"/>
  <c r="B140" i="17"/>
  <c r="K139" i="17"/>
  <c r="J139" i="17"/>
  <c r="I139" i="17"/>
  <c r="H139" i="17"/>
  <c r="G139" i="17"/>
  <c r="F139" i="17"/>
  <c r="E139" i="17"/>
  <c r="D139" i="17"/>
  <c r="C139" i="17"/>
  <c r="B139" i="17"/>
  <c r="K138" i="17"/>
  <c r="J138" i="17"/>
  <c r="I138" i="17"/>
  <c r="H138" i="17"/>
  <c r="G138" i="17"/>
  <c r="F138" i="17"/>
  <c r="E138" i="17"/>
  <c r="D138" i="17"/>
  <c r="C138" i="17"/>
  <c r="B138" i="17"/>
  <c r="K137" i="17"/>
  <c r="J137" i="17"/>
  <c r="I137" i="17"/>
  <c r="H137" i="17"/>
  <c r="G137" i="17"/>
  <c r="F137" i="17"/>
  <c r="E137" i="17"/>
  <c r="D137" i="17"/>
  <c r="C137" i="17"/>
  <c r="B137" i="17"/>
  <c r="K136" i="17"/>
  <c r="J136" i="17"/>
  <c r="I136" i="17"/>
  <c r="H136" i="17"/>
  <c r="G136" i="17"/>
  <c r="F136" i="17"/>
  <c r="E136" i="17"/>
  <c r="D136" i="17"/>
  <c r="C136" i="17"/>
  <c r="B136" i="17"/>
  <c r="K135" i="17"/>
  <c r="J135" i="17"/>
  <c r="I135" i="17"/>
  <c r="H135" i="17"/>
  <c r="G135" i="17"/>
  <c r="F135" i="17"/>
  <c r="E135" i="17"/>
  <c r="D135" i="17"/>
  <c r="C135" i="17"/>
  <c r="B135" i="17"/>
  <c r="K134" i="17"/>
  <c r="J134" i="17"/>
  <c r="I134" i="17"/>
  <c r="H134" i="17"/>
  <c r="G134" i="17"/>
  <c r="F134" i="17"/>
  <c r="E134" i="17"/>
  <c r="D134" i="17"/>
  <c r="C134" i="17"/>
  <c r="B134" i="17"/>
  <c r="K133" i="17"/>
  <c r="J133" i="17"/>
  <c r="I133" i="17"/>
  <c r="H133" i="17"/>
  <c r="G133" i="17"/>
  <c r="F133" i="17"/>
  <c r="E133" i="17"/>
  <c r="D133" i="17"/>
  <c r="C133" i="17"/>
  <c r="B133" i="17"/>
  <c r="K132" i="17"/>
  <c r="J132" i="17"/>
  <c r="I132" i="17"/>
  <c r="H132" i="17"/>
  <c r="G132" i="17"/>
  <c r="F132" i="17"/>
  <c r="E132" i="17"/>
  <c r="D132" i="17"/>
  <c r="C132" i="17"/>
  <c r="B132" i="17"/>
  <c r="K131" i="17"/>
  <c r="J131" i="17"/>
  <c r="I131" i="17"/>
  <c r="H131" i="17"/>
  <c r="G131" i="17"/>
  <c r="F131" i="17"/>
  <c r="E131" i="17"/>
  <c r="D131" i="17"/>
  <c r="C131" i="17"/>
  <c r="B131" i="17"/>
  <c r="K130" i="17"/>
  <c r="J130" i="17"/>
  <c r="I130" i="17"/>
  <c r="H130" i="17"/>
  <c r="G130" i="17"/>
  <c r="F130" i="17"/>
  <c r="E130" i="17"/>
  <c r="D130" i="17"/>
  <c r="C130" i="17"/>
  <c r="B130" i="17"/>
  <c r="K129" i="17"/>
  <c r="J129" i="17"/>
  <c r="I129" i="17"/>
  <c r="H129" i="17"/>
  <c r="G129" i="17"/>
  <c r="F129" i="17"/>
  <c r="E129" i="17"/>
  <c r="D129" i="17"/>
  <c r="C129" i="17"/>
  <c r="B129" i="17"/>
  <c r="K128" i="17"/>
  <c r="J128" i="17"/>
  <c r="I128" i="17"/>
  <c r="H128" i="17"/>
  <c r="G128" i="17"/>
  <c r="F128" i="17"/>
  <c r="E128" i="17"/>
  <c r="D128" i="17"/>
  <c r="C128" i="17"/>
  <c r="B128" i="17"/>
  <c r="K127" i="17"/>
  <c r="J127" i="17"/>
  <c r="I127" i="17"/>
  <c r="H127" i="17"/>
  <c r="G127" i="17"/>
  <c r="F127" i="17"/>
  <c r="E127" i="17"/>
  <c r="D127" i="17"/>
  <c r="C127" i="17"/>
  <c r="B127" i="17"/>
  <c r="K126" i="17"/>
  <c r="J126" i="17"/>
  <c r="I126" i="17"/>
  <c r="H126" i="17"/>
  <c r="G126" i="17"/>
  <c r="F126" i="17"/>
  <c r="E126" i="17"/>
  <c r="D126" i="17"/>
  <c r="C126" i="17"/>
  <c r="B126" i="17"/>
  <c r="K125" i="17"/>
  <c r="J125" i="17"/>
  <c r="I125" i="17"/>
  <c r="H125" i="17"/>
  <c r="G125" i="17"/>
  <c r="F125" i="17"/>
  <c r="E125" i="17"/>
  <c r="D125" i="17"/>
  <c r="C125" i="17"/>
  <c r="B125" i="17"/>
  <c r="K124" i="17"/>
  <c r="J124" i="17"/>
  <c r="I124" i="17"/>
  <c r="H124" i="17"/>
  <c r="G124" i="17"/>
  <c r="F124" i="17"/>
  <c r="E124" i="17"/>
  <c r="D124" i="17"/>
  <c r="C124" i="17"/>
  <c r="B124" i="17"/>
  <c r="K123" i="17"/>
  <c r="J123" i="17"/>
  <c r="I123" i="17"/>
  <c r="H123" i="17"/>
  <c r="G123" i="17"/>
  <c r="F123" i="17"/>
  <c r="E123" i="17"/>
  <c r="D123" i="17"/>
  <c r="C123" i="17"/>
  <c r="B123" i="17"/>
  <c r="K122" i="17"/>
  <c r="J122" i="17"/>
  <c r="I122" i="17"/>
  <c r="H122" i="17"/>
  <c r="G122" i="17"/>
  <c r="F122" i="17"/>
  <c r="E122" i="17"/>
  <c r="D122" i="17"/>
  <c r="C122" i="17"/>
  <c r="B122" i="17"/>
  <c r="K121" i="17"/>
  <c r="J121" i="17"/>
  <c r="I121" i="17"/>
  <c r="H121" i="17"/>
  <c r="G121" i="17"/>
  <c r="F121" i="17"/>
  <c r="E121" i="17"/>
  <c r="D121" i="17"/>
  <c r="C121" i="17"/>
  <c r="B121" i="17"/>
  <c r="K120" i="17"/>
  <c r="J120" i="17"/>
  <c r="I120" i="17"/>
  <c r="H120" i="17"/>
  <c r="G120" i="17"/>
  <c r="F120" i="17"/>
  <c r="E120" i="17"/>
  <c r="D120" i="17"/>
  <c r="C120" i="17"/>
  <c r="B120" i="17"/>
  <c r="K119" i="17"/>
  <c r="J119" i="17"/>
  <c r="I119" i="17"/>
  <c r="H119" i="17"/>
  <c r="G119" i="17"/>
  <c r="F119" i="17"/>
  <c r="E119" i="17"/>
  <c r="D119" i="17"/>
  <c r="C119" i="17"/>
  <c r="B119" i="17"/>
  <c r="K118" i="17"/>
  <c r="J118" i="17"/>
  <c r="I118" i="17"/>
  <c r="H118" i="17"/>
  <c r="G118" i="17"/>
  <c r="F118" i="17"/>
  <c r="E118" i="17"/>
  <c r="D118" i="17"/>
  <c r="C118" i="17"/>
  <c r="B118" i="17"/>
  <c r="K117" i="17"/>
  <c r="J117" i="17"/>
  <c r="I117" i="17"/>
  <c r="H117" i="17"/>
  <c r="G117" i="17"/>
  <c r="F117" i="17"/>
  <c r="E117" i="17"/>
  <c r="D117" i="17"/>
  <c r="C117" i="17"/>
  <c r="B117" i="17"/>
  <c r="K116" i="17"/>
  <c r="J116" i="17"/>
  <c r="I116" i="17"/>
  <c r="H116" i="17"/>
  <c r="G116" i="17"/>
  <c r="F116" i="17"/>
  <c r="E116" i="17"/>
  <c r="D116" i="17"/>
  <c r="C116" i="17"/>
  <c r="B116" i="17"/>
  <c r="K115" i="17"/>
  <c r="J115" i="17"/>
  <c r="I115" i="17"/>
  <c r="H115" i="17"/>
  <c r="G115" i="17"/>
  <c r="F115" i="17"/>
  <c r="E115" i="17"/>
  <c r="D115" i="17"/>
  <c r="C115" i="17"/>
  <c r="B115" i="17"/>
  <c r="K114" i="17"/>
  <c r="J114" i="17"/>
  <c r="I114" i="17"/>
  <c r="H114" i="17"/>
  <c r="G114" i="17"/>
  <c r="F114" i="17"/>
  <c r="E114" i="17"/>
  <c r="D114" i="17"/>
  <c r="C114" i="17"/>
  <c r="B114" i="17"/>
  <c r="K113" i="17"/>
  <c r="J113" i="17"/>
  <c r="I113" i="17"/>
  <c r="H113" i="17"/>
  <c r="G113" i="17"/>
  <c r="F113" i="17"/>
  <c r="E113" i="17"/>
  <c r="D113" i="17"/>
  <c r="C113" i="17"/>
  <c r="B113" i="17"/>
  <c r="K112" i="17"/>
  <c r="J112" i="17"/>
  <c r="I112" i="17"/>
  <c r="H112" i="17"/>
  <c r="G112" i="17"/>
  <c r="F112" i="17"/>
  <c r="E112" i="17"/>
  <c r="D112" i="17"/>
  <c r="C112" i="17"/>
  <c r="B112" i="17"/>
  <c r="K111" i="17"/>
  <c r="J111" i="17"/>
  <c r="I111" i="17"/>
  <c r="H111" i="17"/>
  <c r="G111" i="17"/>
  <c r="F111" i="17"/>
  <c r="E111" i="17"/>
  <c r="D111" i="17"/>
  <c r="C111" i="17"/>
  <c r="B111" i="17"/>
  <c r="K110" i="17"/>
  <c r="J110" i="17"/>
  <c r="I110" i="17"/>
  <c r="H110" i="17"/>
  <c r="G110" i="17"/>
  <c r="F110" i="17"/>
  <c r="E110" i="17"/>
  <c r="D110" i="17"/>
  <c r="C110" i="17"/>
  <c r="B110" i="17"/>
  <c r="K109" i="17"/>
  <c r="J109" i="17"/>
  <c r="I109" i="17"/>
  <c r="H109" i="17"/>
  <c r="G109" i="17"/>
  <c r="F109" i="17"/>
  <c r="E109" i="17"/>
  <c r="D109" i="17"/>
  <c r="C109" i="17"/>
  <c r="B109" i="17"/>
  <c r="K108" i="17"/>
  <c r="J108" i="17"/>
  <c r="I108" i="17"/>
  <c r="H108" i="17"/>
  <c r="G108" i="17"/>
  <c r="F108" i="17"/>
  <c r="E108" i="17"/>
  <c r="D108" i="17"/>
  <c r="C108" i="17"/>
  <c r="B108" i="17"/>
  <c r="K107" i="17"/>
  <c r="J107" i="17"/>
  <c r="I107" i="17"/>
  <c r="H107" i="17"/>
  <c r="G107" i="17"/>
  <c r="F107" i="17"/>
  <c r="E107" i="17"/>
  <c r="D107" i="17"/>
  <c r="C107" i="17"/>
  <c r="B107" i="17"/>
  <c r="K106" i="17"/>
  <c r="J106" i="17"/>
  <c r="I106" i="17"/>
  <c r="H106" i="17"/>
  <c r="G106" i="17"/>
  <c r="F106" i="17"/>
  <c r="E106" i="17"/>
  <c r="D106" i="17"/>
  <c r="C106" i="17"/>
  <c r="B106" i="17"/>
  <c r="K105" i="17"/>
  <c r="J105" i="17"/>
  <c r="I105" i="17"/>
  <c r="H105" i="17"/>
  <c r="G105" i="17"/>
  <c r="F105" i="17"/>
  <c r="E105" i="17"/>
  <c r="D105" i="17"/>
  <c r="C105" i="17"/>
  <c r="B105" i="17"/>
  <c r="K104" i="17"/>
  <c r="J104" i="17"/>
  <c r="I104" i="17"/>
  <c r="H104" i="17"/>
  <c r="G104" i="17"/>
  <c r="F104" i="17"/>
  <c r="E104" i="17"/>
  <c r="D104" i="17"/>
  <c r="C104" i="17"/>
  <c r="B104" i="17"/>
  <c r="K103" i="17"/>
  <c r="J103" i="17"/>
  <c r="I103" i="17"/>
  <c r="H103" i="17"/>
  <c r="G103" i="17"/>
  <c r="F103" i="17"/>
  <c r="E103" i="17"/>
  <c r="D103" i="17"/>
  <c r="C103" i="17"/>
  <c r="B103" i="17"/>
  <c r="K102" i="17"/>
  <c r="J102" i="17"/>
  <c r="I102" i="17"/>
  <c r="H102" i="17"/>
  <c r="G102" i="17"/>
  <c r="F102" i="17"/>
  <c r="E102" i="17"/>
  <c r="D102" i="17"/>
  <c r="C102" i="17"/>
  <c r="B102" i="17"/>
  <c r="K101" i="17"/>
  <c r="J101" i="17"/>
  <c r="I101" i="17"/>
  <c r="H101" i="17"/>
  <c r="G101" i="17"/>
  <c r="F101" i="17"/>
  <c r="E101" i="17"/>
  <c r="D101" i="17"/>
  <c r="C101" i="17"/>
  <c r="B101" i="17"/>
  <c r="K100" i="17"/>
  <c r="J100" i="17"/>
  <c r="I100" i="17"/>
  <c r="H100" i="17"/>
  <c r="G100" i="17"/>
  <c r="F100" i="17"/>
  <c r="E100" i="17"/>
  <c r="D100" i="17"/>
  <c r="C100" i="17"/>
  <c r="B100" i="17"/>
  <c r="K99" i="17"/>
  <c r="J99" i="17"/>
  <c r="I99" i="17"/>
  <c r="H99" i="17"/>
  <c r="G99" i="17"/>
  <c r="F99" i="17"/>
  <c r="E99" i="17"/>
  <c r="D99" i="17"/>
  <c r="C99" i="17"/>
  <c r="B99" i="17"/>
  <c r="K98" i="17"/>
  <c r="J98" i="17"/>
  <c r="I98" i="17"/>
  <c r="H98" i="17"/>
  <c r="G98" i="17"/>
  <c r="F98" i="17"/>
  <c r="E98" i="17"/>
  <c r="D98" i="17"/>
  <c r="C98" i="17"/>
  <c r="B98" i="17"/>
  <c r="K97" i="17"/>
  <c r="J97" i="17"/>
  <c r="I97" i="17"/>
  <c r="H97" i="17"/>
  <c r="G97" i="17"/>
  <c r="F97" i="17"/>
  <c r="E97" i="17"/>
  <c r="D97" i="17"/>
  <c r="C97" i="17"/>
  <c r="B97" i="17"/>
  <c r="K96" i="17"/>
  <c r="J96" i="17"/>
  <c r="I96" i="17"/>
  <c r="H96" i="17"/>
  <c r="G96" i="17"/>
  <c r="F96" i="17"/>
  <c r="E96" i="17"/>
  <c r="D96" i="17"/>
  <c r="C96" i="17"/>
  <c r="B96" i="17"/>
  <c r="K95" i="17"/>
  <c r="J95" i="17"/>
  <c r="I95" i="17"/>
  <c r="H95" i="17"/>
  <c r="G95" i="17"/>
  <c r="F95" i="17"/>
  <c r="E95" i="17"/>
  <c r="D95" i="17"/>
  <c r="C95" i="17"/>
  <c r="B95" i="17"/>
  <c r="K94" i="17"/>
  <c r="J94" i="17"/>
  <c r="I94" i="17"/>
  <c r="H94" i="17"/>
  <c r="G94" i="17"/>
  <c r="F94" i="17"/>
  <c r="E94" i="17"/>
  <c r="D94" i="17"/>
  <c r="C94" i="17"/>
  <c r="B94" i="17"/>
  <c r="K93" i="17"/>
  <c r="J93" i="17"/>
  <c r="I93" i="17"/>
  <c r="H93" i="17"/>
  <c r="G93" i="17"/>
  <c r="F93" i="17"/>
  <c r="E93" i="17"/>
  <c r="D93" i="17"/>
  <c r="C93" i="17"/>
  <c r="B93" i="17"/>
  <c r="K92" i="17"/>
  <c r="J92" i="17"/>
  <c r="I92" i="17"/>
  <c r="H92" i="17"/>
  <c r="G92" i="17"/>
  <c r="F92" i="17"/>
  <c r="E92" i="17"/>
  <c r="D92" i="17"/>
  <c r="C92" i="17"/>
  <c r="B92" i="17"/>
  <c r="K91" i="17"/>
  <c r="J91" i="17"/>
  <c r="I91" i="17"/>
  <c r="H91" i="17"/>
  <c r="G91" i="17"/>
  <c r="F91" i="17"/>
  <c r="E91" i="17"/>
  <c r="D91" i="17"/>
  <c r="C91" i="17"/>
  <c r="B91" i="17"/>
  <c r="K90" i="17"/>
  <c r="J90" i="17"/>
  <c r="I90" i="17"/>
  <c r="H90" i="17"/>
  <c r="G90" i="17"/>
  <c r="F90" i="17"/>
  <c r="E90" i="17"/>
  <c r="D90" i="17"/>
  <c r="C90" i="17"/>
  <c r="B90" i="17"/>
  <c r="K89" i="17"/>
  <c r="J89" i="17"/>
  <c r="I89" i="17"/>
  <c r="H89" i="17"/>
  <c r="G89" i="17"/>
  <c r="F89" i="17"/>
  <c r="E89" i="17"/>
  <c r="D89" i="17"/>
  <c r="C89" i="17"/>
  <c r="B89" i="17"/>
  <c r="K88" i="17"/>
  <c r="J88" i="17"/>
  <c r="I88" i="17"/>
  <c r="H88" i="17"/>
  <c r="G88" i="17"/>
  <c r="F88" i="17"/>
  <c r="E88" i="17"/>
  <c r="D88" i="17"/>
  <c r="C88" i="17"/>
  <c r="B88" i="17"/>
  <c r="K87" i="17"/>
  <c r="J87" i="17"/>
  <c r="I87" i="17"/>
  <c r="H87" i="17"/>
  <c r="G87" i="17"/>
  <c r="F87" i="17"/>
  <c r="E87" i="17"/>
  <c r="D87" i="17"/>
  <c r="C87" i="17"/>
  <c r="B87" i="17"/>
  <c r="K86" i="17"/>
  <c r="J86" i="17"/>
  <c r="I86" i="17"/>
  <c r="H86" i="17"/>
  <c r="G86" i="17"/>
  <c r="F86" i="17"/>
  <c r="E86" i="17"/>
  <c r="D86" i="17"/>
  <c r="C86" i="17"/>
  <c r="B86" i="17"/>
  <c r="K85" i="17"/>
  <c r="J85" i="17"/>
  <c r="I85" i="17"/>
  <c r="H85" i="17"/>
  <c r="G85" i="17"/>
  <c r="F85" i="17"/>
  <c r="E85" i="17"/>
  <c r="D85" i="17"/>
  <c r="C85" i="17"/>
  <c r="B85" i="17"/>
  <c r="K84" i="17"/>
  <c r="J84" i="17"/>
  <c r="I84" i="17"/>
  <c r="H84" i="17"/>
  <c r="G84" i="17"/>
  <c r="F84" i="17"/>
  <c r="E84" i="17"/>
  <c r="D84" i="17"/>
  <c r="C84" i="17"/>
  <c r="B84" i="17"/>
  <c r="K83" i="17"/>
  <c r="J83" i="17"/>
  <c r="I83" i="17"/>
  <c r="H83" i="17"/>
  <c r="G83" i="17"/>
  <c r="F83" i="17"/>
  <c r="E83" i="17"/>
  <c r="D83" i="17"/>
  <c r="C83" i="17"/>
  <c r="B83" i="17"/>
  <c r="K82" i="17"/>
  <c r="J82" i="17"/>
  <c r="I82" i="17"/>
  <c r="H82" i="17"/>
  <c r="G82" i="17"/>
  <c r="F82" i="17"/>
  <c r="E82" i="17"/>
  <c r="D82" i="17"/>
  <c r="C82" i="17"/>
  <c r="B82" i="17"/>
  <c r="K81" i="17"/>
  <c r="J81" i="17"/>
  <c r="I81" i="17"/>
  <c r="H81" i="17"/>
  <c r="G81" i="17"/>
  <c r="F81" i="17"/>
  <c r="E81" i="17"/>
  <c r="D81" i="17"/>
  <c r="C81" i="17"/>
  <c r="B81" i="17"/>
  <c r="K80" i="17"/>
  <c r="J80" i="17"/>
  <c r="I80" i="17"/>
  <c r="H80" i="17"/>
  <c r="G80" i="17"/>
  <c r="F80" i="17"/>
  <c r="E80" i="17"/>
  <c r="D80" i="17"/>
  <c r="C80" i="17"/>
  <c r="B80" i="17"/>
  <c r="K79" i="17"/>
  <c r="J79" i="17"/>
  <c r="I79" i="17"/>
  <c r="H79" i="17"/>
  <c r="G79" i="17"/>
  <c r="F79" i="17"/>
  <c r="E79" i="17"/>
  <c r="D79" i="17"/>
  <c r="C79" i="17"/>
  <c r="B79" i="17"/>
  <c r="K78" i="17"/>
  <c r="J78" i="17"/>
  <c r="I78" i="17"/>
  <c r="H78" i="17"/>
  <c r="G78" i="17"/>
  <c r="F78" i="17"/>
  <c r="E78" i="17"/>
  <c r="D78" i="17"/>
  <c r="C78" i="17"/>
  <c r="B78" i="17"/>
  <c r="K77" i="17"/>
  <c r="J77" i="17"/>
  <c r="I77" i="17"/>
  <c r="H77" i="17"/>
  <c r="G77" i="17"/>
  <c r="F77" i="17"/>
  <c r="E77" i="17"/>
  <c r="D77" i="17"/>
  <c r="C77" i="17"/>
  <c r="B77" i="17"/>
  <c r="K76" i="17"/>
  <c r="J76" i="17"/>
  <c r="I76" i="17"/>
  <c r="H76" i="17"/>
  <c r="G76" i="17"/>
  <c r="F76" i="17"/>
  <c r="E76" i="17"/>
  <c r="D76" i="17"/>
  <c r="C76" i="17"/>
  <c r="B76" i="17"/>
  <c r="K75" i="17"/>
  <c r="J75" i="17"/>
  <c r="I75" i="17"/>
  <c r="H75" i="17"/>
  <c r="G75" i="17"/>
  <c r="F75" i="17"/>
  <c r="E75" i="17"/>
  <c r="D75" i="17"/>
  <c r="C75" i="17"/>
  <c r="B75" i="17"/>
  <c r="K74" i="17"/>
  <c r="J74" i="17"/>
  <c r="I74" i="17"/>
  <c r="H74" i="17"/>
  <c r="G74" i="17"/>
  <c r="F74" i="17"/>
  <c r="E74" i="17"/>
  <c r="D74" i="17"/>
  <c r="C74" i="17"/>
  <c r="B74" i="17"/>
  <c r="K73" i="17"/>
  <c r="J73" i="17"/>
  <c r="I73" i="17"/>
  <c r="H73" i="17"/>
  <c r="G73" i="17"/>
  <c r="F73" i="17"/>
  <c r="E73" i="17"/>
  <c r="D73" i="17"/>
  <c r="C73" i="17"/>
  <c r="B73" i="17"/>
  <c r="K72" i="17"/>
  <c r="J72" i="17"/>
  <c r="I72" i="17"/>
  <c r="H72" i="17"/>
  <c r="G72" i="17"/>
  <c r="F72" i="17"/>
  <c r="E72" i="17"/>
  <c r="D72" i="17"/>
  <c r="C72" i="17"/>
  <c r="B72" i="17"/>
  <c r="K71" i="17"/>
  <c r="J71" i="17"/>
  <c r="I71" i="17"/>
  <c r="H71" i="17"/>
  <c r="G71" i="17"/>
  <c r="F71" i="17"/>
  <c r="E71" i="17"/>
  <c r="D71" i="17"/>
  <c r="C71" i="17"/>
  <c r="B71" i="17"/>
  <c r="K70" i="17"/>
  <c r="J70" i="17"/>
  <c r="I70" i="17"/>
  <c r="H70" i="17"/>
  <c r="G70" i="17"/>
  <c r="F70" i="17"/>
  <c r="E70" i="17"/>
  <c r="D70" i="17"/>
  <c r="C70" i="17"/>
  <c r="B70" i="17"/>
  <c r="K69" i="17"/>
  <c r="J69" i="17"/>
  <c r="I69" i="17"/>
  <c r="H69" i="17"/>
  <c r="G69" i="17"/>
  <c r="F69" i="17"/>
  <c r="E69" i="17"/>
  <c r="D69" i="17"/>
  <c r="C69" i="17"/>
  <c r="B69" i="17"/>
  <c r="K68" i="17"/>
  <c r="J68" i="17"/>
  <c r="I68" i="17"/>
  <c r="H68" i="17"/>
  <c r="G68" i="17"/>
  <c r="F68" i="17"/>
  <c r="E68" i="17"/>
  <c r="D68" i="17"/>
  <c r="C68" i="17"/>
  <c r="B68" i="17"/>
  <c r="K67" i="17"/>
  <c r="J67" i="17"/>
  <c r="I67" i="17"/>
  <c r="H67" i="17"/>
  <c r="G67" i="17"/>
  <c r="F67" i="17"/>
  <c r="E67" i="17"/>
  <c r="D67" i="17"/>
  <c r="C67" i="17"/>
  <c r="B67" i="17"/>
  <c r="K66" i="17"/>
  <c r="J66" i="17"/>
  <c r="I66" i="17"/>
  <c r="H66" i="17"/>
  <c r="G66" i="17"/>
  <c r="F66" i="17"/>
  <c r="E66" i="17"/>
  <c r="D66" i="17"/>
  <c r="C66" i="17"/>
  <c r="B66" i="17"/>
  <c r="K65" i="17"/>
  <c r="J65" i="17"/>
  <c r="I65" i="17"/>
  <c r="H65" i="17"/>
  <c r="G65" i="17"/>
  <c r="F65" i="17"/>
  <c r="E65" i="17"/>
  <c r="D65" i="17"/>
  <c r="C65" i="17"/>
  <c r="B65" i="17"/>
  <c r="K64" i="17"/>
  <c r="J64" i="17"/>
  <c r="I64" i="17"/>
  <c r="H64" i="17"/>
  <c r="G64" i="17"/>
  <c r="F64" i="17"/>
  <c r="E64" i="17"/>
  <c r="D64" i="17"/>
  <c r="C64" i="17"/>
  <c r="B64" i="17"/>
  <c r="K63" i="17"/>
  <c r="J63" i="17"/>
  <c r="I63" i="17"/>
  <c r="H63" i="17"/>
  <c r="G63" i="17"/>
  <c r="F63" i="17"/>
  <c r="E63" i="17"/>
  <c r="D63" i="17"/>
  <c r="C63" i="17"/>
  <c r="B63" i="17"/>
  <c r="K62" i="17"/>
  <c r="J62" i="17"/>
  <c r="I62" i="17"/>
  <c r="H62" i="17"/>
  <c r="G62" i="17"/>
  <c r="F62" i="17"/>
  <c r="E62" i="17"/>
  <c r="D62" i="17"/>
  <c r="C62" i="17"/>
  <c r="B62" i="17"/>
  <c r="K61" i="17"/>
  <c r="J61" i="17"/>
  <c r="I61" i="17"/>
  <c r="H61" i="17"/>
  <c r="G61" i="17"/>
  <c r="F61" i="17"/>
  <c r="E61" i="17"/>
  <c r="D61" i="17"/>
  <c r="C61" i="17"/>
  <c r="B61" i="17"/>
  <c r="K60" i="17"/>
  <c r="J60" i="17"/>
  <c r="I60" i="17"/>
  <c r="H60" i="17"/>
  <c r="G60" i="17"/>
  <c r="F60" i="17"/>
  <c r="E60" i="17"/>
  <c r="D60" i="17"/>
  <c r="C60" i="17"/>
  <c r="B60" i="17"/>
  <c r="K59" i="17"/>
  <c r="J59" i="17"/>
  <c r="I59" i="17"/>
  <c r="H59" i="17"/>
  <c r="G59" i="17"/>
  <c r="F59" i="17"/>
  <c r="E59" i="17"/>
  <c r="D59" i="17"/>
  <c r="C59" i="17"/>
  <c r="B59" i="17"/>
  <c r="K58" i="17"/>
  <c r="J58" i="17"/>
  <c r="I58" i="17"/>
  <c r="H58" i="17"/>
  <c r="G58" i="17"/>
  <c r="F58" i="17"/>
  <c r="E58" i="17"/>
  <c r="D58" i="17"/>
  <c r="C58" i="17"/>
  <c r="B58" i="17"/>
  <c r="K57" i="17"/>
  <c r="J57" i="17"/>
  <c r="I57" i="17"/>
  <c r="H57" i="17"/>
  <c r="G57" i="17"/>
  <c r="F57" i="17"/>
  <c r="E57" i="17"/>
  <c r="D57" i="17"/>
  <c r="C57" i="17"/>
  <c r="B57" i="17"/>
  <c r="K56" i="17"/>
  <c r="J56" i="17"/>
  <c r="I56" i="17"/>
  <c r="H56" i="17"/>
  <c r="G56" i="17"/>
  <c r="F56" i="17"/>
  <c r="E56" i="17"/>
  <c r="D56" i="17"/>
  <c r="C56" i="17"/>
  <c r="B56" i="17"/>
  <c r="K55" i="17"/>
  <c r="J55" i="17"/>
  <c r="I55" i="17"/>
  <c r="H55" i="17"/>
  <c r="G55" i="17"/>
  <c r="F55" i="17"/>
  <c r="E55" i="17"/>
  <c r="D55" i="17"/>
  <c r="C55" i="17"/>
  <c r="B55" i="17"/>
  <c r="K54" i="17"/>
  <c r="J54" i="17"/>
  <c r="I54" i="17"/>
  <c r="H54" i="17"/>
  <c r="G54" i="17"/>
  <c r="F54" i="17"/>
  <c r="E54" i="17"/>
  <c r="D54" i="17"/>
  <c r="C54" i="17"/>
  <c r="B54" i="17"/>
  <c r="K53" i="17"/>
  <c r="J53" i="17"/>
  <c r="I53" i="17"/>
  <c r="H53" i="17"/>
  <c r="G53" i="17"/>
  <c r="F53" i="17"/>
  <c r="E53" i="17"/>
  <c r="D53" i="17"/>
  <c r="C53" i="17"/>
  <c r="B53" i="17"/>
  <c r="K52" i="17"/>
  <c r="J52" i="17"/>
  <c r="I52" i="17"/>
  <c r="H52" i="17"/>
  <c r="G52" i="17"/>
  <c r="F52" i="17"/>
  <c r="E52" i="17"/>
  <c r="D52" i="17"/>
  <c r="C52" i="17"/>
  <c r="B52" i="17"/>
  <c r="K51" i="17"/>
  <c r="J51" i="17"/>
  <c r="I51" i="17"/>
  <c r="H51" i="17"/>
  <c r="G51" i="17"/>
  <c r="F51" i="17"/>
  <c r="E51" i="17"/>
  <c r="D51" i="17"/>
  <c r="C51" i="17"/>
  <c r="B51" i="17"/>
  <c r="K50" i="17"/>
  <c r="J50" i="17"/>
  <c r="I50" i="17"/>
  <c r="H50" i="17"/>
  <c r="G50" i="17"/>
  <c r="F50" i="17"/>
  <c r="E50" i="17"/>
  <c r="D50" i="17"/>
  <c r="C50" i="17"/>
  <c r="B50" i="17"/>
  <c r="K49" i="17"/>
  <c r="J49" i="17"/>
  <c r="I49" i="17"/>
  <c r="H49" i="17"/>
  <c r="G49" i="17"/>
  <c r="F49" i="17"/>
  <c r="E49" i="17"/>
  <c r="D49" i="17"/>
  <c r="C49" i="17"/>
  <c r="B49" i="17"/>
  <c r="K48" i="17"/>
  <c r="J48" i="17"/>
  <c r="I48" i="17"/>
  <c r="H48" i="17"/>
  <c r="G48" i="17"/>
  <c r="F48" i="17"/>
  <c r="E48" i="17"/>
  <c r="D48" i="17"/>
  <c r="C48" i="17"/>
  <c r="B48" i="17"/>
  <c r="K47" i="17"/>
  <c r="J47" i="17"/>
  <c r="I47" i="17"/>
  <c r="H47" i="17"/>
  <c r="G47" i="17"/>
  <c r="F47" i="17"/>
  <c r="E47" i="17"/>
  <c r="D47" i="17"/>
  <c r="C47" i="17"/>
  <c r="B47" i="17"/>
  <c r="K46" i="17"/>
  <c r="J46" i="17"/>
  <c r="I46" i="17"/>
  <c r="H46" i="17"/>
  <c r="G46" i="17"/>
  <c r="F46" i="17"/>
  <c r="E46" i="17"/>
  <c r="D46" i="17"/>
  <c r="C46" i="17"/>
  <c r="B46" i="17"/>
  <c r="K45" i="17"/>
  <c r="J45" i="17"/>
  <c r="I45" i="17"/>
  <c r="H45" i="17"/>
  <c r="G45" i="17"/>
  <c r="F45" i="17"/>
  <c r="E45" i="17"/>
  <c r="D45" i="17"/>
  <c r="C45" i="17"/>
  <c r="B45" i="17"/>
  <c r="K44" i="17"/>
  <c r="J44" i="17"/>
  <c r="I44" i="17"/>
  <c r="H44" i="17"/>
  <c r="G44" i="17"/>
  <c r="F44" i="17"/>
  <c r="E44" i="17"/>
  <c r="D44" i="17"/>
  <c r="C44" i="17"/>
  <c r="B44" i="17"/>
  <c r="K43" i="17"/>
  <c r="J43" i="17"/>
  <c r="I43" i="17"/>
  <c r="H43" i="17"/>
  <c r="G43" i="17"/>
  <c r="F43" i="17"/>
  <c r="E43" i="17"/>
  <c r="D43" i="17"/>
  <c r="C43" i="17"/>
  <c r="B43" i="17"/>
  <c r="K42" i="17"/>
  <c r="J42" i="17"/>
  <c r="I42" i="17"/>
  <c r="H42" i="17"/>
  <c r="G42" i="17"/>
  <c r="F42" i="17"/>
  <c r="E42" i="17"/>
  <c r="D42" i="17"/>
  <c r="C42" i="17"/>
  <c r="B42" i="17"/>
  <c r="K41" i="17"/>
  <c r="J41" i="17"/>
  <c r="I41" i="17"/>
  <c r="H41" i="17"/>
  <c r="G41" i="17"/>
  <c r="F41" i="17"/>
  <c r="E41" i="17"/>
  <c r="D41" i="17"/>
  <c r="C41" i="17"/>
  <c r="B41" i="17"/>
  <c r="K40" i="17"/>
  <c r="J40" i="17"/>
  <c r="I40" i="17"/>
  <c r="H40" i="17"/>
  <c r="G40" i="17"/>
  <c r="F40" i="17"/>
  <c r="E40" i="17"/>
  <c r="D40" i="17"/>
  <c r="C40" i="17"/>
  <c r="B40" i="17"/>
  <c r="K39" i="17"/>
  <c r="J39" i="17"/>
  <c r="I39" i="17"/>
  <c r="H39" i="17"/>
  <c r="G39" i="17"/>
  <c r="F39" i="17"/>
  <c r="E39" i="17"/>
  <c r="D39" i="17"/>
  <c r="C39" i="17"/>
  <c r="B39" i="17"/>
  <c r="K38" i="17"/>
  <c r="J38" i="17"/>
  <c r="I38" i="17"/>
  <c r="H38" i="17"/>
  <c r="G38" i="17"/>
  <c r="F38" i="17"/>
  <c r="E38" i="17"/>
  <c r="D38" i="17"/>
  <c r="C38" i="17"/>
  <c r="B38" i="17"/>
  <c r="K37" i="17"/>
  <c r="J37" i="17"/>
  <c r="I37" i="17"/>
  <c r="H37" i="17"/>
  <c r="G37" i="17"/>
  <c r="F37" i="17"/>
  <c r="E37" i="17"/>
  <c r="D37" i="17"/>
  <c r="C37" i="17"/>
  <c r="B37" i="17"/>
  <c r="K36" i="17"/>
  <c r="J36" i="17"/>
  <c r="I36" i="17"/>
  <c r="H36" i="17"/>
  <c r="G36" i="17"/>
  <c r="F36" i="17"/>
  <c r="E36" i="17"/>
  <c r="D36" i="17"/>
  <c r="C36" i="17"/>
  <c r="B36" i="17"/>
  <c r="K35" i="17"/>
  <c r="J35" i="17"/>
  <c r="I35" i="17"/>
  <c r="H35" i="17"/>
  <c r="G35" i="17"/>
  <c r="F35" i="17"/>
  <c r="E35" i="17"/>
  <c r="D35" i="17"/>
  <c r="C35" i="17"/>
  <c r="B35" i="17"/>
  <c r="K34" i="17"/>
  <c r="J34" i="17"/>
  <c r="I34" i="17"/>
  <c r="H34" i="17"/>
  <c r="G34" i="17"/>
  <c r="F34" i="17"/>
  <c r="E34" i="17"/>
  <c r="D34" i="17"/>
  <c r="C34" i="17"/>
  <c r="B34" i="17"/>
  <c r="K33" i="17"/>
  <c r="J33" i="17"/>
  <c r="I33" i="17"/>
  <c r="H33" i="17"/>
  <c r="G33" i="17"/>
  <c r="F33" i="17"/>
  <c r="E33" i="17"/>
  <c r="D33" i="17"/>
  <c r="C33" i="17"/>
  <c r="B33" i="17"/>
  <c r="K32" i="17"/>
  <c r="J32" i="17"/>
  <c r="I32" i="17"/>
  <c r="H32" i="17"/>
  <c r="G32" i="17"/>
  <c r="F32" i="17"/>
  <c r="E32" i="17"/>
  <c r="D32" i="17"/>
  <c r="C32" i="17"/>
  <c r="B32" i="17"/>
  <c r="K31" i="17"/>
  <c r="J31" i="17"/>
  <c r="I31" i="17"/>
  <c r="H31" i="17"/>
  <c r="G31" i="17"/>
  <c r="F31" i="17"/>
  <c r="E31" i="17"/>
  <c r="D31" i="17"/>
  <c r="C31" i="17"/>
  <c r="B31" i="17"/>
  <c r="K30" i="17"/>
  <c r="J30" i="17"/>
  <c r="I30" i="17"/>
  <c r="H30" i="17"/>
  <c r="G30" i="17"/>
  <c r="F30" i="17"/>
  <c r="E30" i="17"/>
  <c r="D30" i="17"/>
  <c r="C30" i="17"/>
  <c r="B30" i="17"/>
  <c r="K29" i="17"/>
  <c r="J29" i="17"/>
  <c r="I29" i="17"/>
  <c r="H29" i="17"/>
  <c r="G29" i="17"/>
  <c r="F29" i="17"/>
  <c r="E29" i="17"/>
  <c r="D29" i="17"/>
  <c r="C29" i="17"/>
  <c r="B29" i="17"/>
  <c r="K28" i="17"/>
  <c r="J28" i="17"/>
  <c r="I28" i="17"/>
  <c r="H28" i="17"/>
  <c r="G28" i="17"/>
  <c r="F28" i="17"/>
  <c r="E28" i="17"/>
  <c r="D28" i="17"/>
  <c r="C28" i="17"/>
  <c r="B28" i="17"/>
  <c r="K27" i="17"/>
  <c r="J27" i="17"/>
  <c r="I27" i="17"/>
  <c r="H27" i="17"/>
  <c r="G27" i="17"/>
  <c r="F27" i="17"/>
  <c r="E27" i="17"/>
  <c r="D27" i="17"/>
  <c r="C27" i="17"/>
  <c r="B27" i="17"/>
  <c r="K26" i="17"/>
  <c r="J26" i="17"/>
  <c r="I26" i="17"/>
  <c r="H26" i="17"/>
  <c r="G26" i="17"/>
  <c r="F26" i="17"/>
  <c r="E26" i="17"/>
  <c r="D26" i="17"/>
  <c r="C26" i="17"/>
  <c r="B26" i="17"/>
  <c r="K25" i="17"/>
  <c r="J25" i="17"/>
  <c r="I25" i="17"/>
  <c r="H25" i="17"/>
  <c r="G25" i="17"/>
  <c r="F25" i="17"/>
  <c r="E25" i="17"/>
  <c r="D25" i="17"/>
  <c r="C25" i="17"/>
  <c r="B25" i="17"/>
  <c r="K24" i="17"/>
  <c r="J24" i="17"/>
  <c r="I24" i="17"/>
  <c r="H24" i="17"/>
  <c r="G24" i="17"/>
  <c r="F24" i="17"/>
  <c r="E24" i="17"/>
  <c r="D24" i="17"/>
  <c r="C24" i="17"/>
  <c r="B24" i="17"/>
  <c r="K23" i="17"/>
  <c r="J23" i="17"/>
  <c r="I23" i="17"/>
  <c r="H23" i="17"/>
  <c r="G23" i="17"/>
  <c r="F23" i="17"/>
  <c r="E23" i="17"/>
  <c r="D23" i="17"/>
  <c r="C23" i="17"/>
  <c r="B23" i="17"/>
  <c r="K22" i="17"/>
  <c r="J22" i="17"/>
  <c r="I22" i="17"/>
  <c r="H22" i="17"/>
  <c r="G22" i="17"/>
  <c r="F22" i="17"/>
  <c r="E22" i="17"/>
  <c r="D22" i="17"/>
  <c r="C22" i="17"/>
  <c r="B22" i="17"/>
  <c r="K21" i="17"/>
  <c r="J21" i="17"/>
  <c r="I21" i="17"/>
  <c r="H21" i="17"/>
  <c r="G21" i="17"/>
  <c r="F21" i="17"/>
  <c r="E21" i="17"/>
  <c r="D21" i="17"/>
  <c r="C21" i="17"/>
  <c r="B21" i="17"/>
  <c r="K20" i="17"/>
  <c r="J20" i="17"/>
  <c r="I20" i="17"/>
  <c r="H20" i="17"/>
  <c r="G20" i="17"/>
  <c r="F20" i="17"/>
  <c r="E20" i="17"/>
  <c r="D20" i="17"/>
  <c r="C20" i="17"/>
  <c r="B20" i="17"/>
  <c r="K19" i="17"/>
  <c r="J19" i="17"/>
  <c r="I19" i="17"/>
  <c r="H19" i="17"/>
  <c r="G19" i="17"/>
  <c r="F19" i="17"/>
  <c r="E19" i="17"/>
  <c r="D19" i="17"/>
  <c r="C19" i="17"/>
  <c r="B19" i="17"/>
  <c r="K18" i="17"/>
  <c r="J18" i="17"/>
  <c r="I18" i="17"/>
  <c r="H18" i="17"/>
  <c r="G18" i="17"/>
  <c r="F18" i="17"/>
  <c r="E18" i="17"/>
  <c r="D18" i="17"/>
  <c r="C18" i="17"/>
  <c r="B18" i="17"/>
  <c r="K17" i="17"/>
  <c r="J17" i="17"/>
  <c r="I17" i="17"/>
  <c r="H17" i="17"/>
  <c r="G17" i="17"/>
  <c r="F17" i="17"/>
  <c r="E17" i="17"/>
  <c r="D17" i="17"/>
  <c r="C17" i="17"/>
  <c r="B17" i="17"/>
  <c r="K16" i="17"/>
  <c r="J16" i="17"/>
  <c r="I16" i="17"/>
  <c r="H16" i="17"/>
  <c r="G16" i="17"/>
  <c r="F16" i="17"/>
  <c r="E16" i="17"/>
  <c r="D16" i="17"/>
  <c r="C16" i="17"/>
  <c r="B16" i="17"/>
  <c r="K15" i="17"/>
  <c r="J15" i="17"/>
  <c r="I15" i="17"/>
  <c r="H15" i="17"/>
  <c r="G15" i="17"/>
  <c r="F15" i="17"/>
  <c r="E15" i="17"/>
  <c r="D15" i="17"/>
  <c r="C15" i="17"/>
  <c r="B15" i="17"/>
  <c r="K14" i="17"/>
  <c r="J14" i="17"/>
  <c r="I14" i="17"/>
  <c r="H14" i="17"/>
  <c r="G14" i="17"/>
  <c r="F14" i="17"/>
  <c r="E14" i="17"/>
  <c r="D14" i="17"/>
  <c r="C14" i="17"/>
  <c r="B14" i="17"/>
  <c r="K13" i="17"/>
  <c r="J13" i="17"/>
  <c r="I13" i="17"/>
  <c r="H13" i="17"/>
  <c r="G13" i="17"/>
  <c r="F13" i="17"/>
  <c r="E13" i="17"/>
  <c r="D13" i="17"/>
  <c r="C13" i="17"/>
  <c r="B13" i="17"/>
  <c r="K12" i="17"/>
  <c r="J12" i="17"/>
  <c r="I12" i="17"/>
  <c r="H12" i="17"/>
  <c r="G12" i="17"/>
  <c r="F12" i="17"/>
  <c r="E12" i="17"/>
  <c r="D12" i="17"/>
  <c r="C12" i="17"/>
  <c r="B12" i="17"/>
  <c r="K11" i="17"/>
  <c r="J11" i="17"/>
  <c r="I11" i="17"/>
  <c r="H11" i="17"/>
  <c r="G11" i="17"/>
  <c r="F11" i="17"/>
  <c r="E11" i="17"/>
  <c r="D11" i="17"/>
  <c r="C11" i="17"/>
  <c r="B11" i="17"/>
  <c r="K10" i="17"/>
  <c r="J10" i="17"/>
  <c r="I10" i="17"/>
  <c r="H10" i="17"/>
  <c r="G10" i="17"/>
  <c r="F10" i="17"/>
  <c r="E10" i="17"/>
  <c r="D10" i="17"/>
  <c r="C10" i="17"/>
  <c r="B10" i="17"/>
  <c r="K9" i="17"/>
  <c r="J9" i="17"/>
  <c r="I9" i="17"/>
  <c r="H9" i="17"/>
  <c r="G9" i="17"/>
  <c r="F9" i="17"/>
  <c r="E9" i="17"/>
  <c r="D9" i="17"/>
  <c r="C9" i="17"/>
  <c r="B9" i="17"/>
  <c r="K8" i="17"/>
  <c r="J8" i="17"/>
  <c r="I8" i="17"/>
  <c r="H8" i="17"/>
  <c r="G8" i="17"/>
  <c r="F8" i="17"/>
  <c r="E8" i="17"/>
  <c r="D8" i="17"/>
  <c r="C8" i="17"/>
  <c r="B8" i="17"/>
  <c r="K7" i="17"/>
  <c r="J7" i="17"/>
  <c r="I7" i="17"/>
  <c r="H7" i="17"/>
  <c r="G7" i="17"/>
  <c r="F7" i="17"/>
  <c r="E7" i="17"/>
  <c r="D7" i="17"/>
  <c r="C7" i="17"/>
  <c r="B7" i="17"/>
  <c r="K6" i="17"/>
  <c r="J6" i="17"/>
  <c r="I6" i="17"/>
  <c r="H6" i="17"/>
  <c r="G6" i="17"/>
  <c r="F6" i="17"/>
  <c r="E6" i="17"/>
  <c r="D6" i="17"/>
  <c r="C6" i="17"/>
  <c r="B6" i="17"/>
  <c r="J5" i="17"/>
  <c r="I5" i="17"/>
  <c r="K5" i="17" s="1"/>
  <c r="H5" i="17"/>
  <c r="G5" i="17"/>
  <c r="F5" i="17"/>
  <c r="E5" i="17"/>
  <c r="D5" i="17"/>
  <c r="C5" i="17"/>
  <c r="B5" i="17"/>
  <c r="J4" i="17"/>
  <c r="I4" i="17"/>
  <c r="G4" i="17"/>
  <c r="F4" i="17"/>
  <c r="E4" i="17"/>
  <c r="D4" i="17"/>
  <c r="C4" i="17"/>
  <c r="B4" i="17"/>
  <c r="J3" i="17"/>
  <c r="I3" i="17"/>
  <c r="G3" i="17"/>
  <c r="F3" i="17"/>
  <c r="E3" i="17"/>
  <c r="D3" i="17"/>
  <c r="C3" i="17"/>
  <c r="B3" i="17"/>
  <c r="K4" i="17" l="1"/>
  <c r="K3" i="17"/>
  <c r="A10" i="15" l="1"/>
  <c r="A12" i="15" s="1"/>
  <c r="A21" i="15" s="1"/>
  <c r="B6" i="13"/>
  <c r="B10" i="13" s="1"/>
  <c r="D9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7" i="12"/>
  <c r="J26" i="12"/>
  <c r="J25" i="12"/>
  <c r="J24" i="12"/>
  <c r="J23" i="12"/>
  <c r="J22" i="12"/>
  <c r="J21" i="12"/>
  <c r="J20" i="12"/>
  <c r="J19" i="12"/>
  <c r="J18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47" i="12"/>
  <c r="A23" i="15" l="1"/>
  <c r="A25" i="15" s="1"/>
  <c r="A27" i="15" s="1"/>
  <c r="A29" i="15" s="1"/>
  <c r="A34" i="15" s="1"/>
  <c r="A40" i="15" s="1"/>
  <c r="A42" i="15" s="1"/>
  <c r="A44" i="15" s="1"/>
  <c r="A46" i="15" s="1"/>
  <c r="D10" i="12"/>
  <c r="A10" i="12"/>
  <c r="A6" i="13" s="1"/>
  <c r="I63" i="12"/>
  <c r="H63" i="12"/>
  <c r="G63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M76" i="1" l="1"/>
  <c r="N1" i="1" s="1"/>
  <c r="I1" i="12" l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AJ60" i="1" s="1"/>
  <c r="AG61" i="1" l="1"/>
  <c r="AH61" i="1"/>
  <c r="AG62" i="1"/>
  <c r="AH62" i="1"/>
  <c r="AG63" i="1"/>
  <c r="AH63" i="1"/>
  <c r="AG64" i="1"/>
  <c r="AH64" i="1"/>
  <c r="AG65" i="1"/>
  <c r="AH65" i="1"/>
  <c r="AG66" i="1"/>
  <c r="AH66" i="1"/>
  <c r="AG67" i="1"/>
  <c r="AH67" i="1"/>
  <c r="AG68" i="1"/>
  <c r="AH68" i="1"/>
  <c r="AG69" i="1"/>
  <c r="AH69" i="1"/>
  <c r="AG70" i="1"/>
  <c r="AH70" i="1"/>
  <c r="AG71" i="1"/>
  <c r="AH71" i="1"/>
  <c r="AG72" i="1"/>
  <c r="AH72" i="1"/>
  <c r="AG73" i="1"/>
  <c r="AH73" i="1"/>
  <c r="AG74" i="1"/>
  <c r="AH74" i="1"/>
  <c r="O65" i="1" a="1"/>
  <c r="O65" i="1" s="1"/>
  <c r="O66" i="1" a="1"/>
  <c r="O66" i="1" s="1"/>
  <c r="O67" i="1" a="1"/>
  <c r="O67" i="1" s="1"/>
  <c r="O69" i="1" a="1"/>
  <c r="O69" i="1" s="1"/>
  <c r="O60" i="1" a="1"/>
  <c r="O60" i="1" s="1"/>
  <c r="AG60" i="1"/>
  <c r="AH60" i="1"/>
  <c r="O68" i="1" a="1"/>
  <c r="O68" i="1" s="1"/>
  <c r="O70" i="1" a="1"/>
  <c r="O70" i="1" s="1"/>
  <c r="O71" i="1" a="1"/>
  <c r="O71" i="1" s="1"/>
  <c r="O62" i="1" a="1"/>
  <c r="O62" i="1" s="1"/>
  <c r="O63" i="1" a="1"/>
  <c r="O63" i="1" s="1"/>
  <c r="O64" i="1" a="1"/>
  <c r="O64" i="1" s="1"/>
  <c r="O72" i="1" a="1"/>
  <c r="O72" i="1" s="1"/>
  <c r="O61" i="1" a="1"/>
  <c r="O61" i="1" s="1"/>
  <c r="O73" i="1" a="1"/>
  <c r="O73" i="1" s="1"/>
  <c r="O74" i="1" a="1"/>
  <c r="O74" i="1" s="1"/>
  <c r="A3" i="13"/>
  <c r="A13" i="12"/>
  <c r="A9" i="13" s="1"/>
  <c r="A12" i="12"/>
  <c r="A8" i="13" s="1"/>
  <c r="A11" i="12"/>
  <c r="A7" i="13" s="1"/>
  <c r="A9" i="12"/>
  <c r="A5" i="13" s="1"/>
  <c r="A8" i="12"/>
  <c r="A4" i="13" s="1"/>
  <c r="A6" i="12"/>
  <c r="A2" i="13" s="1"/>
  <c r="A5" i="12"/>
  <c r="A1" i="13" s="1"/>
  <c r="F41" i="12"/>
  <c r="F39" i="12"/>
  <c r="F30" i="12"/>
  <c r="F44" i="12"/>
  <c r="F43" i="12"/>
  <c r="F42" i="12"/>
  <c r="F40" i="12"/>
  <c r="F38" i="12"/>
  <c r="F37" i="12"/>
  <c r="F36" i="12"/>
  <c r="F35" i="12"/>
  <c r="F34" i="12"/>
  <c r="F33" i="12"/>
  <c r="F32" i="12"/>
  <c r="F31" i="12"/>
  <c r="I42" i="1" l="1"/>
  <c r="B9" i="13"/>
  <c r="B8" i="13"/>
  <c r="B7" i="13"/>
  <c r="B5" i="13"/>
  <c r="B4" i="13"/>
  <c r="B3" i="13"/>
  <c r="B2" i="13"/>
  <c r="B1" i="13"/>
  <c r="A39" i="12" l="1"/>
  <c r="A40" i="12"/>
  <c r="A41" i="12"/>
  <c r="A42" i="12"/>
  <c r="A43" i="12"/>
  <c r="A44" i="12"/>
  <c r="K76" i="1"/>
  <c r="J76" i="1"/>
  <c r="L57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7" i="1"/>
  <c r="L36" i="1"/>
  <c r="L35" i="1"/>
  <c r="L34" i="1"/>
  <c r="L33" i="1"/>
  <c r="L32" i="1"/>
  <c r="L31" i="1"/>
  <c r="L30" i="1"/>
  <c r="L29" i="1"/>
  <c r="L28" i="1"/>
  <c r="I57" i="1"/>
  <c r="I53" i="1"/>
  <c r="I52" i="1"/>
  <c r="I51" i="1"/>
  <c r="I50" i="1"/>
  <c r="I49" i="1"/>
  <c r="I48" i="1"/>
  <c r="I47" i="1"/>
  <c r="I46" i="1"/>
  <c r="I45" i="1"/>
  <c r="I44" i="1"/>
  <c r="I43" i="1"/>
  <c r="L25" i="1"/>
  <c r="L24" i="1"/>
  <c r="L23" i="1"/>
  <c r="L22" i="1"/>
  <c r="L21" i="1"/>
  <c r="L20" i="1"/>
  <c r="L19" i="1"/>
  <c r="L18" i="1"/>
  <c r="L17" i="1"/>
  <c r="AI57" i="1" l="1"/>
  <c r="AJ57" i="1"/>
  <c r="AJ52" i="1"/>
  <c r="AI52" i="1"/>
  <c r="AJ53" i="1"/>
  <c r="AI53" i="1"/>
  <c r="AJ48" i="1"/>
  <c r="AI48" i="1"/>
  <c r="AJ49" i="1"/>
  <c r="AI49" i="1"/>
  <c r="AJ50" i="1"/>
  <c r="AI50" i="1"/>
  <c r="AJ51" i="1"/>
  <c r="AI51" i="1"/>
  <c r="AI41" i="1"/>
  <c r="AJ41" i="1"/>
  <c r="AJ46" i="1"/>
  <c r="AI46" i="1"/>
  <c r="AJ47" i="1"/>
  <c r="AI47" i="1"/>
  <c r="AI42" i="1"/>
  <c r="AJ42" i="1"/>
  <c r="AI44" i="1"/>
  <c r="AJ44" i="1"/>
  <c r="AI43" i="1"/>
  <c r="AJ43" i="1"/>
  <c r="AI45" i="1"/>
  <c r="AJ45" i="1"/>
  <c r="AJ35" i="1"/>
  <c r="AI35" i="1"/>
  <c r="AJ28" i="1"/>
  <c r="AI28" i="1"/>
  <c r="AI36" i="1"/>
  <c r="AJ36" i="1"/>
  <c r="AJ29" i="1"/>
  <c r="AI29" i="1"/>
  <c r="AI37" i="1"/>
  <c r="AJ37" i="1"/>
  <c r="AJ34" i="1"/>
  <c r="AI34" i="1"/>
  <c r="AI30" i="1"/>
  <c r="AJ30" i="1"/>
  <c r="AI31" i="1"/>
  <c r="AJ31" i="1"/>
  <c r="AI18" i="1"/>
  <c r="AJ18" i="1"/>
  <c r="AJ32" i="1"/>
  <c r="AI32" i="1"/>
  <c r="AI33" i="1"/>
  <c r="AJ33" i="1"/>
  <c r="AG18" i="1"/>
  <c r="AH18" i="1"/>
  <c r="AG19" i="1"/>
  <c r="AH19" i="1"/>
  <c r="AG20" i="1"/>
  <c r="AH20" i="1"/>
  <c r="AG21" i="1"/>
  <c r="AH21" i="1"/>
  <c r="AG22" i="1"/>
  <c r="AH22" i="1"/>
  <c r="AG23" i="1"/>
  <c r="AH23" i="1"/>
  <c r="AG24" i="1"/>
  <c r="AH24" i="1"/>
  <c r="AG25" i="1"/>
  <c r="AH25" i="1"/>
  <c r="AG29" i="1"/>
  <c r="AH29" i="1"/>
  <c r="AG30" i="1"/>
  <c r="AH30" i="1"/>
  <c r="AG31" i="1"/>
  <c r="AH31" i="1"/>
  <c r="AG32" i="1"/>
  <c r="AH32" i="1"/>
  <c r="AG33" i="1"/>
  <c r="AH33" i="1"/>
  <c r="AG34" i="1"/>
  <c r="AH34" i="1"/>
  <c r="AG35" i="1"/>
  <c r="AH35" i="1"/>
  <c r="AG36" i="1"/>
  <c r="AH36" i="1"/>
  <c r="AG37" i="1"/>
  <c r="AH37" i="1"/>
  <c r="AG41" i="1"/>
  <c r="AH41" i="1"/>
  <c r="AG42" i="1"/>
  <c r="AH42" i="1"/>
  <c r="AG43" i="1"/>
  <c r="AH43" i="1"/>
  <c r="AG44" i="1"/>
  <c r="AH44" i="1"/>
  <c r="AG45" i="1"/>
  <c r="AH45" i="1"/>
  <c r="AG46" i="1"/>
  <c r="AH46" i="1"/>
  <c r="AG47" i="1"/>
  <c r="AH47" i="1"/>
  <c r="AG48" i="1"/>
  <c r="AH48" i="1"/>
  <c r="AG49" i="1"/>
  <c r="AH49" i="1"/>
  <c r="AG50" i="1"/>
  <c r="AH50" i="1"/>
  <c r="AG51" i="1"/>
  <c r="AH51" i="1"/>
  <c r="AG52" i="1"/>
  <c r="AH52" i="1"/>
  <c r="AG53" i="1"/>
  <c r="AH53" i="1"/>
  <c r="AG57" i="1"/>
  <c r="AH57" i="1"/>
  <c r="AH17" i="1"/>
  <c r="AI17" i="1"/>
  <c r="AJ17" i="1"/>
  <c r="AG17" i="1"/>
  <c r="AJ40" i="1"/>
  <c r="AI40" i="1"/>
  <c r="AH40" i="1"/>
  <c r="AG40" i="1"/>
  <c r="H4" i="17"/>
  <c r="AH28" i="1"/>
  <c r="AG28" i="1"/>
  <c r="H3" i="17"/>
  <c r="J62" i="13"/>
  <c r="L76" i="1"/>
  <c r="I21" i="13" l="1"/>
  <c r="I18" i="13" s="1"/>
  <c r="C63" i="13"/>
  <c r="J48" i="13" s="1"/>
  <c r="C62" i="13"/>
  <c r="J46" i="13"/>
  <c r="C59" i="13"/>
  <c r="C57" i="13"/>
  <c r="J42" i="13" s="1"/>
  <c r="K42" i="13" s="1"/>
  <c r="C56" i="13"/>
  <c r="J40" i="13" s="1"/>
  <c r="K40" i="13" s="1"/>
  <c r="C55" i="13"/>
  <c r="J39" i="13" s="1"/>
  <c r="K39" i="13" s="1"/>
  <c r="C54" i="13"/>
  <c r="J38" i="13" s="1"/>
  <c r="K38" i="13" s="1"/>
  <c r="C53" i="13"/>
  <c r="J35" i="13" s="1"/>
  <c r="K35" i="13" s="1"/>
  <c r="C52" i="13"/>
  <c r="J34" i="13" s="1"/>
  <c r="K34" i="13" s="1"/>
  <c r="C51" i="13"/>
  <c r="C50" i="13"/>
  <c r="J32" i="13" s="1"/>
  <c r="K32" i="13" s="1"/>
  <c r="C49" i="13"/>
  <c r="J31" i="13" s="1"/>
  <c r="K31" i="13" s="1"/>
  <c r="C48" i="13"/>
  <c r="J30" i="13" s="1"/>
  <c r="C47" i="13"/>
  <c r="C35" i="13"/>
  <c r="C33" i="13"/>
  <c r="J29" i="13" s="1"/>
  <c r="C32" i="13"/>
  <c r="J28" i="13" s="1"/>
  <c r="C28" i="13"/>
  <c r="J27" i="13" s="1"/>
  <c r="C27" i="13"/>
  <c r="J26" i="13" s="1"/>
  <c r="C26" i="13"/>
  <c r="J24" i="13"/>
  <c r="C15" i="13"/>
  <c r="C14" i="13" s="1"/>
  <c r="C43" i="13"/>
  <c r="J21" i="13" s="1"/>
  <c r="C42" i="13"/>
  <c r="J17" i="13" s="1"/>
  <c r="C41" i="13"/>
  <c r="J15" i="13" s="1"/>
  <c r="C40" i="13"/>
  <c r="C39" i="13"/>
  <c r="C38" i="13"/>
  <c r="C22" i="13"/>
  <c r="C21" i="13"/>
  <c r="C20" i="13"/>
  <c r="B60" i="13"/>
  <c r="B36" i="13" s="1"/>
  <c r="B13" i="13"/>
  <c r="B12" i="13" l="1"/>
  <c r="C46" i="13"/>
  <c r="C25" i="13"/>
  <c r="C37" i="13"/>
  <c r="C19" i="13"/>
  <c r="J14" i="13"/>
  <c r="J13" i="13"/>
  <c r="K13" i="13" s="1"/>
  <c r="J47" i="13"/>
  <c r="C60" i="13"/>
  <c r="J19" i="13"/>
  <c r="K26" i="13"/>
  <c r="J23" i="13"/>
  <c r="C13" i="13"/>
  <c r="K27" i="13"/>
  <c r="J25" i="13"/>
  <c r="K25" i="13" s="1"/>
  <c r="K21" i="13"/>
  <c r="K30" i="13"/>
  <c r="K29" i="13"/>
  <c r="K28" i="13"/>
  <c r="J44" i="13"/>
  <c r="K44" i="13" s="1"/>
  <c r="J18" i="13" l="1"/>
  <c r="E13" i="13"/>
  <c r="C36" i="13"/>
  <c r="C18" i="13"/>
  <c r="K20" i="13" l="1"/>
  <c r="K17" i="13"/>
  <c r="K15" i="13"/>
  <c r="D13" i="12"/>
  <c r="D12" i="12"/>
  <c r="D11" i="12"/>
  <c r="D8" i="12"/>
  <c r="D7" i="12"/>
  <c r="D6" i="12"/>
  <c r="D5" i="12"/>
  <c r="K14" i="13" l="1"/>
  <c r="K12" i="13" s="1"/>
  <c r="K19" i="13"/>
  <c r="K18" i="13" s="1"/>
  <c r="A30" i="12"/>
  <c r="A31" i="12"/>
  <c r="A32" i="12"/>
  <c r="A33" i="12"/>
  <c r="A34" i="12"/>
  <c r="A35" i="12"/>
  <c r="A36" i="12"/>
  <c r="A37" i="12"/>
  <c r="A38" i="12"/>
  <c r="A18" i="12"/>
  <c r="A19" i="12"/>
  <c r="A20" i="12"/>
  <c r="A21" i="12"/>
  <c r="A22" i="12"/>
  <c r="A23" i="12"/>
  <c r="A24" i="12"/>
  <c r="A25" i="12"/>
  <c r="A26" i="12"/>
  <c r="A27" i="12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28" i="1"/>
  <c r="A29" i="1"/>
  <c r="A30" i="1"/>
  <c r="A31" i="1"/>
  <c r="A32" i="1"/>
  <c r="A33" i="1"/>
  <c r="A34" i="1"/>
  <c r="A35" i="1"/>
  <c r="A36" i="1"/>
  <c r="A37" i="1"/>
  <c r="A16" i="1"/>
  <c r="A17" i="1"/>
  <c r="A18" i="1"/>
  <c r="A19" i="1"/>
  <c r="A20" i="1"/>
  <c r="A21" i="1"/>
  <c r="A22" i="1"/>
  <c r="A23" i="1"/>
  <c r="A24" i="1"/>
  <c r="A25" i="1"/>
  <c r="J22" i="13" l="1"/>
  <c r="I48" i="13"/>
  <c r="K48" i="13" s="1"/>
  <c r="I47" i="13"/>
  <c r="K46" i="13"/>
  <c r="K47" i="13" l="1"/>
  <c r="K45" i="13" s="1"/>
  <c r="I45" i="13"/>
  <c r="I49" i="13" s="1"/>
  <c r="I10" i="13" s="1"/>
  <c r="J12" i="13"/>
  <c r="J45" i="13"/>
  <c r="K24" i="13"/>
  <c r="K23" i="13" l="1"/>
  <c r="K22" i="13" s="1"/>
  <c r="K49" i="13" s="1"/>
  <c r="J53" i="13"/>
  <c r="J54" i="13" s="1"/>
  <c r="E17" i="13" l="1"/>
  <c r="E18" i="13"/>
  <c r="N45" i="13" l="1"/>
  <c r="N22" i="13"/>
  <c r="N18" i="13"/>
  <c r="N12" i="13"/>
  <c r="M12" i="13" l="1"/>
  <c r="M45" i="13" l="1"/>
  <c r="M18" i="13"/>
  <c r="M22" i="13"/>
  <c r="C12" i="13" l="1"/>
  <c r="O57" i="1" l="1" a="1"/>
  <c r="O57" i="1" s="1"/>
  <c r="O47" i="1" a="1"/>
  <c r="O47" i="1" s="1"/>
  <c r="O48" i="1" a="1"/>
  <c r="O48" i="1" s="1"/>
  <c r="O49" i="1" a="1"/>
  <c r="O49" i="1" s="1"/>
  <c r="O51" i="1" a="1"/>
  <c r="O51" i="1" s="1"/>
  <c r="O53" i="1" a="1"/>
  <c r="O53" i="1" s="1"/>
  <c r="O41" i="1" a="1"/>
  <c r="O41" i="1" s="1"/>
  <c r="O50" i="1" a="1"/>
  <c r="O50" i="1" s="1"/>
  <c r="O42" i="1" a="1"/>
  <c r="O42" i="1" s="1"/>
  <c r="O43" i="1" a="1"/>
  <c r="O43" i="1" s="1"/>
  <c r="O44" i="1" a="1"/>
  <c r="O44" i="1" s="1"/>
  <c r="O52" i="1" a="1"/>
  <c r="O52" i="1" s="1"/>
  <c r="O45" i="1" a="1"/>
  <c r="O45" i="1" s="1"/>
  <c r="O40" i="1" a="1"/>
  <c r="O40" i="1" s="1"/>
  <c r="O46" i="1" a="1"/>
  <c r="O46" i="1" s="1"/>
  <c r="N2" i="1"/>
  <c r="N3" i="1" s="1"/>
  <c r="N4" i="1" s="1"/>
  <c r="O4" i="1" s="1"/>
  <c r="O36" i="1" a="1"/>
  <c r="O36" i="1" s="1"/>
  <c r="O28" i="1" a="1"/>
  <c r="O28" i="1" s="1"/>
  <c r="O24" i="1" a="1"/>
  <c r="O24" i="1" s="1"/>
  <c r="O35" i="1" a="1"/>
  <c r="O35" i="1" s="1"/>
  <c r="O17" i="1" a="1"/>
  <c r="O17" i="1" s="1"/>
  <c r="O25" i="1" a="1"/>
  <c r="O25" i="1" s="1"/>
  <c r="O29" i="1" a="1"/>
  <c r="O29" i="1" s="1"/>
  <c r="O34" i="1" a="1"/>
  <c r="O34" i="1" s="1"/>
  <c r="O18" i="1" a="1"/>
  <c r="O18" i="1" s="1"/>
  <c r="O16" i="1" a="1"/>
  <c r="O16" i="1" s="1"/>
  <c r="O21" i="1" a="1"/>
  <c r="O21" i="1" s="1"/>
  <c r="O33" i="1" a="1"/>
  <c r="O33" i="1" s="1"/>
  <c r="O19" i="1" a="1"/>
  <c r="O19" i="1" s="1"/>
  <c r="O23" i="1" a="1"/>
  <c r="O23" i="1" s="1"/>
  <c r="O32" i="1" a="1"/>
  <c r="O32" i="1" s="1"/>
  <c r="O20" i="1" a="1"/>
  <c r="O20" i="1" s="1"/>
  <c r="O31" i="1" a="1"/>
  <c r="O31" i="1" s="1"/>
  <c r="O30" i="1" a="1"/>
  <c r="O30" i="1" s="1"/>
  <c r="O22" i="1" a="1"/>
  <c r="O22" i="1" s="1"/>
  <c r="O37" i="1" a="1"/>
  <c r="O37" i="1" s="1"/>
  <c r="I2" i="12"/>
  <c r="J61" i="13"/>
  <c r="J63" i="13" s="1"/>
  <c r="J49" i="13"/>
  <c r="J64" i="13" l="1"/>
  <c r="C10" i="13"/>
  <c r="I3" i="12"/>
  <c r="I4" i="12" s="1"/>
  <c r="J4" i="12" s="1"/>
  <c r="J10" i="13"/>
  <c r="K10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Ódry Márta</author>
  </authors>
  <commentList>
    <comment ref="N4" authorId="0" shapeId="0" xr:uid="{41A55F72-9EF1-48A6-8782-B367B6415352}">
      <text>
        <r>
          <rPr>
            <sz val="9"/>
            <color indexed="81"/>
            <rFont val="Tahoma"/>
            <family val="2"/>
            <charset val="238"/>
          </rPr>
          <t xml:space="preserve">Amennyiben az intenzitás meghaladja a Támogatási Szerződés szerinti mértéket,
</t>
        </r>
        <r>
          <rPr>
            <b/>
            <sz val="9"/>
            <color indexed="81"/>
            <rFont val="Tahoma"/>
            <family val="2"/>
            <charset val="238"/>
          </rPr>
          <t>a támogatás terhére elszámolni kívánt összeget csökkenteni szükséges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15" authorId="0" shapeId="0" xr:uid="{75B31AD0-0835-4AF9-9641-A910246478B6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teljesítés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</t>
        </r>
        <r>
          <rPr>
            <b/>
            <sz val="9"/>
            <color indexed="81"/>
            <rFont val="Tahoma"/>
            <family val="2"/>
            <charset val="238"/>
          </rPr>
          <t xml:space="preserve"> tevékenység időtartamán kívül nem eshet</t>
        </r>
        <r>
          <rPr>
            <sz val="9"/>
            <color indexed="81"/>
            <rFont val="Tahoma"/>
            <family val="2"/>
            <charset val="238"/>
          </rPr>
          <t xml:space="preserve">! Kivétel: </t>
        </r>
        <r>
          <rPr>
            <b/>
            <u/>
            <sz val="9"/>
            <color indexed="81"/>
            <rFont val="Tahoma"/>
            <family val="2"/>
            <charset val="238"/>
          </rPr>
          <t>könyvvizsgálat</t>
        </r>
        <r>
          <rPr>
            <sz val="9"/>
            <color indexed="81"/>
            <rFont val="Tahoma"/>
            <family val="2"/>
            <charset val="238"/>
          </rPr>
          <t xml:space="preserve">, ahol a teljesítés dátuma a </t>
        </r>
        <r>
          <rPr>
            <b/>
            <sz val="9"/>
            <color indexed="81"/>
            <rFont val="Tahoma"/>
            <family val="2"/>
            <charset val="238"/>
          </rPr>
          <t>tevékenységi időtartam után max. 30 nappal későbbi</t>
        </r>
        <r>
          <rPr>
            <sz val="9"/>
            <color indexed="81"/>
            <rFont val="Tahoma"/>
            <family val="2"/>
            <charset val="238"/>
          </rPr>
          <t xml:space="preserve"> lehet!</t>
        </r>
      </text>
    </comment>
    <comment ref="E15" authorId="0" shapeId="0" xr:uid="{2558C583-022D-4F92-A607-8535B489CC69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számla kiállításának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 időtartama után max. 30 nappal későbbi lehet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F15" authorId="0" shapeId="0" xr:uid="{275740D1-6AD2-40FA-BEB4-B75340BDB636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számla kifizetésének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 időtartama után max. 30 nappal későbbi lehet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27" authorId="0" shapeId="0" xr:uid="{86911C9D-3B05-4F54-83E1-6B9C12B00DD8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teljesítés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</t>
        </r>
        <r>
          <rPr>
            <b/>
            <sz val="9"/>
            <color indexed="81"/>
            <rFont val="Tahoma"/>
            <family val="2"/>
            <charset val="238"/>
          </rPr>
          <t xml:space="preserve"> tevékenység időtartamán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E27" authorId="0" shapeId="0" xr:uid="{90DD4504-8397-452F-9C8D-D20E699AF66C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számla kiállításának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 időtartama után max. 30 nappal későbbi lehet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F27" authorId="0" shapeId="0" xr:uid="{6BA0A6A1-F4F2-48E8-9444-661D80FDF438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számla kifizetésének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 időtartama után max. 30 nappal későbbi lehet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39" authorId="0" shapeId="0" xr:uid="{1187BF5E-8118-429A-A64A-A9F2B4A7E009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teljesítés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</t>
        </r>
        <r>
          <rPr>
            <b/>
            <sz val="9"/>
            <color indexed="81"/>
            <rFont val="Tahoma"/>
            <family val="2"/>
            <charset val="238"/>
          </rPr>
          <t xml:space="preserve"> tevékenység időtartamán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E39" authorId="0" shapeId="0" xr:uid="{7365EC0A-3607-4D8E-8E60-143F93CA4D43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számla kiállításának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 időtartama után max. 30 nappal későbbi lehet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F39" authorId="0" shapeId="0" xr:uid="{C1D5D91C-601F-48B9-8920-3A67C3907AE9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számla kifizetésének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 időtartama után max. 30 nappal későbbi lehet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59" authorId="0" shapeId="0" xr:uid="{24EB86A0-9FD0-41F2-B5EA-9D9A26D1F2AB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teljesítés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</t>
        </r>
        <r>
          <rPr>
            <b/>
            <sz val="9"/>
            <color indexed="81"/>
            <rFont val="Tahoma"/>
            <family val="2"/>
            <charset val="238"/>
          </rPr>
          <t xml:space="preserve"> tevékenység időtartamán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Ódry Márta</author>
  </authors>
  <commentList>
    <comment ref="I4" authorId="0" shapeId="0" xr:uid="{F0724C72-B512-499D-A14F-CBC504B41C12}">
      <text>
        <r>
          <rPr>
            <sz val="9"/>
            <color indexed="81"/>
            <rFont val="Tahoma"/>
            <family val="2"/>
            <charset val="238"/>
          </rPr>
          <t xml:space="preserve">Amennyiben az intenzitás meghaladja a Támogatási Szerződés szerinti mértéket,
</t>
        </r>
        <r>
          <rPr>
            <b/>
            <sz val="9"/>
            <color indexed="81"/>
            <rFont val="Tahoma"/>
            <family val="2"/>
            <charset val="238"/>
          </rPr>
          <t>a támogatás terhére elszámolni kívánt összeget csökkenteni szükséges!</t>
        </r>
      </text>
    </comment>
    <comment ref="C15" authorId="0" shapeId="0" xr:uid="{5110F43F-B22C-4109-8772-2D714B8C48ED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kezdete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15" authorId="0" shapeId="0" xr:uid="{EC23F656-FE6E-490D-BC0D-DD261F668933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vége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E15" authorId="0" shapeId="0" xr:uid="{01D6D6F0-FBCB-4A20-BEA9-33735F5125C9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kifizetés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felhasználási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C17" authorId="0" shapeId="0" xr:uid="{6CD1319E-0E42-4631-BD76-C9E2A8DB4FAF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kezdete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17" authorId="0" shapeId="0" xr:uid="{A10C18AF-34D0-4B87-918C-DECBD2555C1B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vége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E17" authorId="0" shapeId="0" xr:uid="{DAB6E77D-E27E-4708-BFA9-92B9F7E0254F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kifizetés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felhasználási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C29" authorId="0" shapeId="0" xr:uid="{9D90C79B-4B69-4057-9CA3-EC5BCB3FEB6E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kezdete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29" authorId="0" shapeId="0" xr:uid="{CA2E3404-1FF1-4445-93A7-BB4A795A1835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vége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E29" authorId="0" shapeId="0" xr:uid="{B73B0B18-5BE6-4F0E-9FBE-F90709251126}">
      <text>
        <r>
          <rPr>
            <sz val="9"/>
            <color indexed="81"/>
            <rFont val="Tahoma"/>
            <family val="2"/>
            <charset val="238"/>
          </rPr>
          <t xml:space="preserve">A </t>
        </r>
        <r>
          <rPr>
            <b/>
            <sz val="9"/>
            <color indexed="81"/>
            <rFont val="Tahoma"/>
            <family val="2"/>
            <charset val="238"/>
          </rPr>
          <t>kifizetés dátuma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felhasználási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C46" authorId="0" shapeId="0" xr:uid="{8CBE8E83-58B2-4D58-9BD2-8ED24C33CE27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kezdete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  <comment ref="D46" authorId="0" shapeId="0" xr:uid="{5D13A7E1-5AE3-4AD0-A241-82ACD20B2E58}">
      <text>
        <r>
          <rPr>
            <b/>
            <sz val="9"/>
            <color indexed="81"/>
            <rFont val="Tahoma"/>
            <family val="2"/>
            <charset val="238"/>
          </rPr>
          <t>A tevékenység vagy megbízási szerződés vége</t>
        </r>
        <r>
          <rPr>
            <sz val="9"/>
            <color indexed="81"/>
            <rFont val="Tahoma"/>
            <family val="2"/>
            <charset val="238"/>
          </rPr>
          <t xml:space="preserve"> a támogatási szerződésben meghatározott </t>
        </r>
        <r>
          <rPr>
            <b/>
            <sz val="9"/>
            <color indexed="81"/>
            <rFont val="Tahoma"/>
            <family val="2"/>
            <charset val="238"/>
          </rPr>
          <t>tevékenységi időn kívül nem eshet</t>
        </r>
        <r>
          <rPr>
            <sz val="9"/>
            <color indexed="81"/>
            <rFont val="Tahoma"/>
            <family val="2"/>
            <charset val="238"/>
          </rPr>
          <t>!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Ódry Márta</author>
  </authors>
  <commentList>
    <comment ref="K49" authorId="0" shapeId="0" xr:uid="{187EFF8D-AD97-4B66-BE27-8ACA8418A285}">
      <text>
        <r>
          <rPr>
            <sz val="9"/>
            <color indexed="81"/>
            <rFont val="Tahoma"/>
            <family val="2"/>
            <charset val="238"/>
          </rPr>
          <t>Negatív érték esetén túlköltés,
pozitív érték esetén alulköltés történt.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<sst xmlns="http://schemas.openxmlformats.org/spreadsheetml/2006/main" count="413" uniqueCount="240">
  <si>
    <r>
      <t xml:space="preserve">A számlaösszesítő helyes kitöltéséhez az excel táblát </t>
    </r>
    <r>
      <rPr>
        <b/>
        <u/>
        <sz val="11"/>
        <rFont val="Calibri Light"/>
        <family val="2"/>
        <charset val="238"/>
        <scheme val="major"/>
      </rPr>
      <t>minden esetben letöltött fájlként szükséges kezelni</t>
    </r>
    <r>
      <rPr>
        <sz val="11"/>
        <rFont val="Calibri Light"/>
        <family val="2"/>
        <charset val="238"/>
        <scheme val="major"/>
      </rPr>
      <t xml:space="preserve"> (ne nyissa meg közvetlenül pl: levelező programból vagy Open Office, SharePoint, Google táblázatkezelő, Dropbox stb. használatával). Amennyiben 2010 előtti Office rendszerrel rendelkezik, úgy a listázás (legördülő menü) nem működik a táblában és a feltételes formázás sem, azaz az automatikus ellenőrző funkciók elvesznek, így nagyobb figyelmet szükséges fektetni a Támogatási Szerződés szerinti szabályok betartására.  
2010 előtti Office esetén 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 A oszlopában található költségmegnevezések alapján szükséges kitölteni a </t>
    </r>
    <r>
      <rPr>
        <b/>
        <sz val="11"/>
        <rFont val="Calibri Light"/>
        <family val="2"/>
        <charset val="238"/>
        <scheme val="major"/>
      </rPr>
      <t>dologi</t>
    </r>
    <r>
      <rPr>
        <sz val="11"/>
        <rFont val="Calibri Light"/>
        <family val="2"/>
        <charset val="238"/>
        <scheme val="major"/>
      </rPr>
      <t xml:space="preserve"> és a </t>
    </r>
    <r>
      <rPr>
        <b/>
        <sz val="11"/>
        <rFont val="Calibri Light"/>
        <family val="2"/>
        <charset val="238"/>
        <scheme val="major"/>
      </rPr>
      <t xml:space="preserve">személyi költségek </t>
    </r>
    <r>
      <rPr>
        <sz val="11"/>
        <rFont val="Calibri Light"/>
        <family val="2"/>
        <charset val="238"/>
        <scheme val="major"/>
      </rPr>
      <t>munkalapokon a költségelem megnevezéseket a B oszlopban, Ctrl+C - Ctrl+V parancs segítségével. Kérjük, ügyeljen a teljes egyezőségre, mert csak úgy alkalmazza a tábla az összesítéseket. 
Pl: Dologi költségek munkalap / 1. BLOKK: I. PROJEKTMENEDZSMENT-ADMINISZTRÁCIÓ
                        "Költségelem megnevezése" (B) = PM-ADMIN /Könyvvizsgálati díj
Pl: Személyi költségek munkalap / 2. BLOKK: II. PR-KOMMUNIKÁCIÓ 
                        "Költségelem megnevezése" (B) = PR-KOMM /Megbízási díjak</t>
    </r>
  </si>
  <si>
    <t>Az egyes lépések sorrendjére ügyeljünk, az alábbi sorrendben kell a kitöltést megtenni:</t>
  </si>
  <si>
    <r>
      <t xml:space="preserve">A 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munkalapon az alapadatokat töltsük ki. Az 5-13. sorban kért adatmezőkben minden cellát ki kell tölteni! Az "ÁFA levonási joggal rendelkezik" mezőnél a legördülő listából válasszuk ki a megfelelőt. </t>
    </r>
  </si>
  <si>
    <t>A többi munkalapon ezek az alapadatok már automatikusan megjelennek, nem kell többször beírni sehova.</t>
  </si>
  <si>
    <r>
      <t xml:space="preserve">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 B oszlopába vigyük fel a VEB2023 Zrt.-től igényelt támogatás összegére vonatkozó pénzügyi tervet. Ezt a lépést akkor is végezzük el, ha messze még a projektzárás vagy nincs meg az összes számla.</t>
    </r>
  </si>
  <si>
    <r>
      <t xml:space="preserve">A 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és a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munkalapokon a felmerült, elszámolni kívánt költségek feltüntetésénél az alábbiakra kell ügyelni:</t>
    </r>
  </si>
  <si>
    <t>a)</t>
  </si>
  <si>
    <r>
      <t xml:space="preserve">A </t>
    </r>
    <r>
      <rPr>
        <i/>
        <sz val="11"/>
        <rFont val="Calibri Light"/>
        <family val="2"/>
        <charset val="238"/>
        <scheme val="major"/>
      </rPr>
      <t>"költségelem megnevezése"</t>
    </r>
    <r>
      <rPr>
        <sz val="11"/>
        <rFont val="Calibri Light"/>
        <family val="2"/>
        <charset val="238"/>
        <scheme val="major"/>
      </rPr>
      <t xml:space="preserve"> oszlopban (B) a megnevezéseket legördülő listából kell választani. Ne próbáljunk ide szabadszavas válaszokat írni és mindenképp ezzel az oszloppal kezdjük a számlaadatok bevitelét!</t>
    </r>
  </si>
  <si>
    <t>b)</t>
  </si>
  <si>
    <r>
      <t xml:space="preserve">Minden költségnél/számlánál határozzuk meg előre, hogy melyik költségkategóriához, vagyis „blokkhoz“ tartozik </t>
    </r>
    <r>
      <rPr>
        <i/>
        <sz val="11"/>
        <rFont val="Calibri Light"/>
        <family val="2"/>
        <charset val="238"/>
        <scheme val="major"/>
      </rPr>
      <t xml:space="preserve">(Projektmenedzsment-adminisztráció, PR-Kommunikáció, Szakmai tartalom, Egyéb forrás terhére elszámolható költségek). </t>
    </r>
    <r>
      <rPr>
        <sz val="11"/>
        <rFont val="Calibri Light"/>
        <family val="2"/>
        <charset val="238"/>
        <scheme val="major"/>
      </rPr>
      <t>Ezt követően a megfelelő blokkba vigyük fel a költség adatait.</t>
    </r>
  </si>
  <si>
    <t>c)</t>
  </si>
  <si>
    <t>Ügyeljünk rá, hogy minden költséggel/számlával kapcsolatosan minden adatmezőt töltsünk ki! Ha megkezdünk egy sort, abban minden adatcella legyen kitöltve. Amennyiben mégis üresen marad bármelyik mező annak ellenére, hogy költséget szerepeltettünk a sorában, az üresen maradt cella színe piros lesz, egészen addig, amíg kitöltésre nem kerül.</t>
  </si>
  <si>
    <t>d)</t>
  </si>
  <si>
    <r>
      <t xml:space="preserve">Az </t>
    </r>
    <r>
      <rPr>
        <b/>
        <sz val="11"/>
        <rFont val="Calibri Light"/>
        <family val="2"/>
        <charset val="238"/>
        <scheme val="major"/>
      </rPr>
      <t>elszámolni kívánt számlák</t>
    </r>
    <r>
      <rPr>
        <sz val="11"/>
        <rFont val="Calibri Light"/>
        <family val="2"/>
        <charset val="238"/>
        <scheme val="major"/>
      </rPr>
      <t xml:space="preserve"> teljesítésének dátuma a Támogatott Tevékenység időtartamára KELL ESSEN. Kivételt képez ez alól a </t>
    </r>
    <r>
      <rPr>
        <b/>
        <u/>
        <sz val="11"/>
        <rFont val="Calibri Light"/>
        <family val="2"/>
        <charset val="238"/>
        <scheme val="major"/>
      </rPr>
      <t>könyvvizsgálat</t>
    </r>
    <r>
      <rPr>
        <sz val="11"/>
        <rFont val="Calibri Light"/>
        <family val="2"/>
        <charset val="238"/>
        <scheme val="major"/>
      </rPr>
      <t xml:space="preserve">, melynek teljesítése a Támogatott Tevékenység időtartama után legfeljebb 30 nappal lehet. A számlák kiállításának és kifizetésének dátuma legkésőbb a Támogatott Tevékenység időtartama után 30 napra eshet.
</t>
    </r>
    <r>
      <rPr>
        <b/>
        <sz val="11"/>
        <rFont val="Calibri Light"/>
        <family val="2"/>
        <charset val="238"/>
        <scheme val="major"/>
      </rPr>
      <t>Személyi költségek</t>
    </r>
    <r>
      <rPr>
        <sz val="11"/>
        <rFont val="Calibri Light"/>
        <family val="2"/>
        <charset val="238"/>
        <scheme val="major"/>
      </rPr>
      <t xml:space="preserve"> esetén a tevékenység vagy megbízási szerződés kezdete és vége a Támogatott Tevékenység időtartamára KELL ESSEN. A kifizetés meg KELL történjen a Támogatott Tevékenység időtartama után legkésőbb 30 nappal!
Amennyiben nem biztos a dátumokban, ellenőrizze a Támogatási Szerződést!</t>
    </r>
  </si>
  <si>
    <t>e)</t>
  </si>
  <si>
    <t>A támogatás terhére ÁFA levonási jog érvényesítése esetén maximum a nettó összeg számolható el. Ha az ÁFA levonást nem érvényesítjük, akkor a támogatás terhére maximum a bruttó összeg számolható el. Nem megfelelő összeg megadása esetén hibaüzenet jelenik meg.
Az ÁFA-jogosultságon nem változtathat! A pályázat során megadott módon kell az ÁFÁ-t figyelembe venni. Amennyiben az ÁFA-levonási jogban változás áll be, azt 8 napon belül köteles jelenteni a Támogató felé!</t>
  </si>
  <si>
    <t>f)</t>
  </si>
  <si>
    <t>Igény szerint sorok beszúrására van lehetőség, de mindenképp az egyes blokkokon belül. Az összesítő sor fölé ne szúrjunk be sort!</t>
  </si>
  <si>
    <t>g)</t>
  </si>
  <si>
    <t>A nem használt sorok elrejthetők, hogy a nyomtatás terjedelme minél kisebb legyen.</t>
  </si>
  <si>
    <r>
      <t xml:space="preserve">A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munkalapon a béreket havonta szükséges kimutatni, kifizetésenként. Lehetőség van több munkavállaló bérét egy sorban elszámolni. Kérjük tüntesse fel a foglalkoztatott(ak) nevét, pozícióját/feladatkörét valamint az elvégzett tevékenység(ek)et röviden.
A járulékokat külön sorba - a bérekhez hasonlóan - a legördülő menüből kiválasztva kell felvinni; ez esetben is választható az összevont vagy munkavállalónkénti kimutatás. Az elszámolni kívánt járulék összege a törvény által meghatározott maximális mértéket nem haladhatja meg!
Megbízási díj esetén a megbízási szerződéssel összhangban, teljesítésenként szükséges a kifizetéseket felvezetni.
Pl: bruttó bér összege 100.000 Ft/hó, 2022-ben a szociális hozzájárulási adó mértéke 13%
Ez esetben a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 "Bruttó bér/juttatás/díj/ járulék összege" oszlopba (G) bruttó bérként 100.000 Ft-ot kell feltüntetni, és a járulékként kell a 13.000 Ft összegű szociális hozzájárulási adót szerepltetni.</t>
    </r>
  </si>
  <si>
    <r>
      <t xml:space="preserve">Annak ellenére, hogy a reprezentáció számviteli szempontból személyi jellegű költségnek számít, a számlaösszesítőben kérjük a 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munkalap "4. BLOKK - IV. EGYÉB FORRÁS TERHÉRE ELSZÁMOLHATÓ KÖLTSÉGEK" között feltüntetni!</t>
    </r>
  </si>
  <si>
    <r>
      <t xml:space="preserve">A 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és a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munkalapokon a jobb felső sarokban, szürke mezőkben szereplő összegek automatikusan számolódnak, azokat nem kell kitölteni!</t>
    </r>
  </si>
  <si>
    <r>
      <t xml:space="preserve">A forinttól eltérő pénznemben kiállított számla összegét a számlán megjelölt </t>
    </r>
    <r>
      <rPr>
        <b/>
        <sz val="11"/>
        <rFont val="Calibri Light"/>
        <family val="2"/>
        <charset val="238"/>
        <scheme val="major"/>
      </rPr>
      <t>teljesítés időpontjában</t>
    </r>
    <r>
      <rPr>
        <sz val="11"/>
        <rFont val="Calibri Light"/>
        <family val="2"/>
        <charset val="238"/>
        <scheme val="major"/>
      </rPr>
      <t xml:space="preserve"> érvényes, a </t>
    </r>
    <r>
      <rPr>
        <b/>
        <sz val="11"/>
        <rFont val="Calibri Light"/>
        <family val="2"/>
        <charset val="238"/>
        <scheme val="major"/>
      </rPr>
      <t>Magyar Nemzeti Bank által közzétett középárfolyamon</t>
    </r>
    <r>
      <rPr>
        <sz val="11"/>
        <rFont val="Calibri Light"/>
        <family val="2"/>
        <charset val="238"/>
        <scheme val="major"/>
      </rPr>
      <t xml:space="preserve"> kell forintra átszámítani, a Magyar Nemzeti Bank által nem jegyzett pénznemben kiállított számla esetén az Európai Központi Bank által közzétett középárfolyamon kell euróra átváltani.</t>
    </r>
  </si>
  <si>
    <r>
      <t xml:space="preserve">Felhívjuk a figyelmet, hogy a finanszírozási tervben egyéb forrásként megjelölt összegekkel </t>
    </r>
    <r>
      <rPr>
        <b/>
        <sz val="11"/>
        <rFont val="Calibri Light"/>
        <family val="2"/>
        <charset val="238"/>
        <scheme val="major"/>
      </rPr>
      <t>tételesen szükséges elszámolni</t>
    </r>
    <r>
      <rPr>
        <sz val="11"/>
        <rFont val="Calibri Light"/>
        <family val="2"/>
        <charset val="238"/>
        <scheme val="major"/>
      </rPr>
      <t>. Amennyiben egyéb forrás terhére olyan költséget kíván elszámolni, ami a pályázati felhívás szerint elszámolható, úgy kérjük, azt az 1., 2. vagy 3. BLOKKban, az adott költségsoron az "Egyéb forrás terhére elszámolni kívánt összeg" oszlopában (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munkalap: M,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munkalap: H) tüntesse fel! A "4. BLOKK - IV. EGYÉB FORRÁS TERHÉRE ELSZÁMOLHATÓ KÖLTSÉGEK" között kizárólag azokat a költségeket sorolja fel, melyek a  pályázati felhívás szerint nem elszámolhatóak!</t>
    </r>
  </si>
  <si>
    <t>TERV és TÉNY ADATOK ELLENŐRZÉSE</t>
  </si>
  <si>
    <r>
      <t xml:space="preserve">Az elszámolás korlátait csak azután kell ellenőrizni, hogy az összes, elszámolni kívánt költséget feltüntettük a 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és/vagy a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munkalapokon. Ellenkező esetben téves adatok jelennek meg az ellenőrző cellákban. Az ellenőrző cellák megfelelő működéséhez elengedhetetlen a TERV számok helyessége is!</t>
    </r>
  </si>
  <si>
    <r>
      <t xml:space="preserve">Felhívjuk a figyelmet, hogy ha a támogatott tevékenység összköltsége csökken a tervezetthez képest, úgy a támogatás összegét az összköltség csökkenésének arányában csökkenteni kell, a Támogatási Szerződésben rögzített intenzitásnak megfelelően! Ennek ellenőrzésére szolgál a 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és a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munkalapok jobb felső sarkában szereplő INTENZITÁS adatmező. Amennyiben túllépik a Támogatási Szerződés szerinti intenzitást, ezek az adatmezők piros színnel jelzik a hibát.
Pl. Teljes költségvetés összege: 10.000.000 Ft, egyéb forrás: 5.000.000 Ft, támogatás: 5.000.000 Ft, intenzitás 50%
       Elszámolás összege: 8.000.000 Ft, így a támogatás összege az 50%-os intenzitást alapul véve legfeljebb 4.000.000 Ft lehet!</t>
    </r>
  </si>
  <si>
    <r>
      <t xml:space="preserve">A Támogatási Szerződésben rögzített támogatást meghaladó összeg elszámolására nincs lehetőség! Amennyiben az elszámolás összege túllépi a támogatást, 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 </t>
    </r>
    <r>
      <rPr>
        <b/>
        <sz val="11"/>
        <rFont val="Calibri Light"/>
        <family val="2"/>
        <charset val="238"/>
        <scheme val="major"/>
      </rPr>
      <t>C12</t>
    </r>
    <r>
      <rPr>
        <sz val="11"/>
        <rFont val="Calibri Light"/>
        <family val="2"/>
        <charset val="238"/>
        <scheme val="major"/>
      </rPr>
      <t>-es mezője piros lesz.</t>
    </r>
  </si>
  <si>
    <r>
      <t xml:space="preserve">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 bal oldali táblázata a pályázati felhívásban meghatározott %-os költségkorlátok ellenőrzésére szolgál. Amennyiben valamelyik korlátozást túlléptük, a </t>
    </r>
    <r>
      <rPr>
        <b/>
        <sz val="11"/>
        <rFont val="Calibri Light"/>
        <family val="2"/>
        <charset val="238"/>
        <scheme val="major"/>
      </rPr>
      <t>C</t>
    </r>
    <r>
      <rPr>
        <sz val="11"/>
        <rFont val="Calibri Light"/>
        <family val="2"/>
        <charset val="238"/>
        <scheme val="major"/>
      </rPr>
      <t xml:space="preserve"> oszlop érintett cellája piros lesz, így könnyedén látható válik, hogy a korlátokat túlléptük. A korlátozáson felül eső összeg elszámolására nincs lehetőség.</t>
    </r>
  </si>
  <si>
    <r>
      <t xml:space="preserve">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 jobb oldali táblázata a Támogatási Szerződés szerint megengedett </t>
    </r>
    <r>
      <rPr>
        <b/>
        <sz val="11"/>
        <rFont val="Calibri Light"/>
        <family val="2"/>
        <charset val="238"/>
        <scheme val="major"/>
      </rPr>
      <t>költségtétel átcsoportosítás</t>
    </r>
    <r>
      <rPr>
        <sz val="11"/>
        <rFont val="Calibri Light"/>
        <family val="2"/>
        <charset val="238"/>
        <scheme val="major"/>
      </rPr>
      <t xml:space="preserve"> ellenőrzésére szolgál. Amennyiben túllépi a költségtételek közötti átcsoportosítás megengedett mértékét, a </t>
    </r>
    <r>
      <rPr>
        <b/>
        <sz val="11"/>
        <rFont val="Calibri Light"/>
        <family val="2"/>
        <charset val="238"/>
        <scheme val="major"/>
      </rPr>
      <t>K</t>
    </r>
    <r>
      <rPr>
        <sz val="11"/>
        <rFont val="Calibri Light"/>
        <family val="2"/>
        <charset val="238"/>
        <scheme val="major"/>
      </rPr>
      <t xml:space="preserve"> oszlopban piros mezők figyelmeztetik erre. Ez esetben szerződés módosítást szükséges kezdeményezni!</t>
    </r>
  </si>
  <si>
    <r>
      <t xml:space="preserve">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munkalapot kérjük, NE nyomtassa ki! 
Amennyiben csak számlákat kívánnak elszámolni, a 0 Ft-os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munkalapot sem szükséges kinyomtatni!</t>
    </r>
  </si>
  <si>
    <t>Egyéb forrás összege:</t>
  </si>
  <si>
    <t>VEB2023 Zrt.-től igényelt támogatás:</t>
  </si>
  <si>
    <t>ELSZÁMOLÁS ÖSSZESEN:</t>
  </si>
  <si>
    <t>INTENZITÁS:</t>
  </si>
  <si>
    <t>A támogatás tárgya:</t>
  </si>
  <si>
    <t>Nyomtatáskor van lehetőség a fel nem használt sorok elrejtésére, így csökkenthető a nyomtatás terjedelme.</t>
  </si>
  <si>
    <r>
      <t xml:space="preserve">Hatályos Támogatási Szerződés szerinti tevékenység </t>
    </r>
    <r>
      <rPr>
        <b/>
        <sz val="11"/>
        <rFont val="Calibri Light"/>
        <family val="2"/>
        <charset val="238"/>
        <scheme val="major"/>
      </rPr>
      <t>kezdete</t>
    </r>
    <r>
      <rPr>
        <sz val="11"/>
        <rFont val="Calibri Light"/>
        <family val="2"/>
        <charset val="238"/>
        <scheme val="major"/>
      </rPr>
      <t xml:space="preserve">: </t>
    </r>
  </si>
  <si>
    <t>Tevékenység Időtartama</t>
  </si>
  <si>
    <r>
      <t xml:space="preserve">Hatályos Támogatási  Szerződés szerinti tevékenység </t>
    </r>
    <r>
      <rPr>
        <b/>
        <sz val="11"/>
        <rFont val="Calibri Light"/>
        <family val="2"/>
        <charset val="238"/>
        <scheme val="major"/>
      </rPr>
      <t>vége</t>
    </r>
    <r>
      <rPr>
        <sz val="11"/>
        <rFont val="Calibri Light"/>
        <family val="2"/>
        <charset val="238"/>
        <scheme val="major"/>
      </rPr>
      <t>:</t>
    </r>
  </si>
  <si>
    <t>ÁFA levonási joggal rendelkezik:</t>
  </si>
  <si>
    <t>Támogatási Szerződésben meghatározott támogatási összeg:</t>
  </si>
  <si>
    <t>Támogatási Szerződésben meghatározott támogatási intenzitás:</t>
  </si>
  <si>
    <t>Kedvezményezett neve:</t>
  </si>
  <si>
    <t>Kedvezményezett képviselője:</t>
  </si>
  <si>
    <t>Jelen elszámolás összeállítójának neve, telefonszáma, e-mail címe:</t>
  </si>
  <si>
    <t>Kontroll:</t>
  </si>
  <si>
    <t>Sorszám</t>
  </si>
  <si>
    <t>Költségelem megnevezése</t>
  </si>
  <si>
    <t>Számla
sorszáma</t>
  </si>
  <si>
    <t>Teljesítés dátuma</t>
  </si>
  <si>
    <t>Számla kiállításának dátuma</t>
  </si>
  <si>
    <t>Számla kifizetésének dátuma</t>
  </si>
  <si>
    <t>Szállító / 
Kiállító neve</t>
  </si>
  <si>
    <t>Szállító / Kiállító adószáma</t>
  </si>
  <si>
    <t>Termék/szolgáltatás megnevezése - gazdasági esemény rövid leírása</t>
  </si>
  <si>
    <t>Nettó 
összeg</t>
  </si>
  <si>
    <t>ÁFA
összeg</t>
  </si>
  <si>
    <t>Bruttó összeg</t>
  </si>
  <si>
    <t>EGYÉB FORRÁS 
terhére 
elszámolni kívánt 
összeg</t>
  </si>
  <si>
    <t>TÁMOGATÁS 
terhére 
elszámolni kívánt 
összeg</t>
  </si>
  <si>
    <t>Sorok beszúrására az egyes blokkokban van lehetőség, de a 4. blokk utáni sor maradjon üresen!</t>
  </si>
  <si>
    <t>Teljesítés dátuma a támogatási időszakra esik</t>
  </si>
  <si>
    <t>Számla kiállítás dátuma a felhasználási időszakra esik</t>
  </si>
  <si>
    <t>Számla kifizetés dátuma a felhasználási időszakra esik</t>
  </si>
  <si>
    <t>Számlakiállítás dátuma a teljesítéshez képest</t>
  </si>
  <si>
    <t>Számlakifizetés dátuma a teljesítéshez képest</t>
  </si>
  <si>
    <t>Számlakifizetés dátuma a kiállításához képest</t>
  </si>
  <si>
    <t>Bruttó összeg ellenőrzés</t>
  </si>
  <si>
    <t>ÁFA %</t>
  </si>
  <si>
    <t>Támogatás
összege megfelel az ÁFA nyilatkozatnak</t>
  </si>
  <si>
    <t>Elszámolás
összege megfelel az ÁFA nyilatkozatnak</t>
  </si>
  <si>
    <t>2. BLOKK - II. PR-KOMMUNIKÁCIÓ</t>
  </si>
  <si>
    <t>3. BLOKK - III. SZAKMAI TARTALOM</t>
  </si>
  <si>
    <t>4. BLOKK - IV. EGYÉB FORRÁS TERHÉRE ELSZÁMOLHATÓ KÖLTSÉGEK</t>
  </si>
  <si>
    <t>Itt KIZÁRÓLAG azokat a költségeket sorolja fel, melyek nem szerepelnek a pályázati felhívásban nevesített elszámolható költségek között ÉS egyéb forrásból kerültek kifizetésre a megvalósítás során!</t>
  </si>
  <si>
    <t>Egyéb forrás terhére elszámolható költségek</t>
  </si>
  <si>
    <t>Dologi költségek ÖSSZESEN</t>
  </si>
  <si>
    <t>Nyilatkozat:</t>
  </si>
  <si>
    <t>Alulírott, mint a Kedvezményezett képviselője büntetőjogi felelősségem tudatában kijelentem, hogy
a) a számlaösszesítő(k)ben szereplő adatok a valóságnak megfelelnek,  
b) a számlaösszesítő(k)ben szereplő költségek a jelzett időpontban kifizetésre kerültek és az összesítőben szereplő költségek a projekt érdekében merültek fel, más támogatás terhére nem kerültek és a jövőben sem kerülnek elszámolásra,
c) a számlaösszesítő(k)ben szereplő tételek elszámolási bizonylatainak eredeti példánya záradékolásra került.</t>
  </si>
  <si>
    <t>Kelt:</t>
  </si>
  <si>
    <t>…..............................................................................</t>
  </si>
  <si>
    <t>cégszerű aláírás</t>
  </si>
  <si>
    <t>KIZÁRÓLAG bérek, és bér jellegű egyéb kifizetések kerülhetnek jelen bérösszesítőre. Számlás szolgáltatásokat (még ha bér jellegű is) a dologi költségek munkalapon szükséges elszámolni.
Sorok beszúrására az egyes blokkokban van lehetőség, de az utolsó blokk utáni sor maradjon üresen!</t>
  </si>
  <si>
    <t xml:space="preserve">Hatályos Támogatási Szerződés szerinti tevékenység időtartama: </t>
  </si>
  <si>
    <t>Tevékenység vagy megbízási szerződés
kezdete</t>
  </si>
  <si>
    <t>Tevékenység vagy megbízási szerződés
vége</t>
  </si>
  <si>
    <t>Kifizetés 
dátuma</t>
  </si>
  <si>
    <t>Foglalkoztatott(ak) neve, pozíciója/feladatköre, 
elvégzett tevékenység(ek) rövid leírása</t>
  </si>
  <si>
    <t>Bruttó bér/juttatás/díj/ járulék összege</t>
  </si>
  <si>
    <t>TÁMOGATÁS 
terhére
 elszámolni
 kívánt
 összeg</t>
  </si>
  <si>
    <t>A béreket havonta szükséges kimutatni, kifizetésenként, a kitöltési útmutató 4. pontja szerint.</t>
  </si>
  <si>
    <t>Tev./megb. szerz.kezdete a támogatási időszakra esik</t>
  </si>
  <si>
    <t>Tev./megb. szerz.vége a támogatási időszakra esik</t>
  </si>
  <si>
    <t>Kifizetés 
dátuma a felhasználási időszakra esik</t>
  </si>
  <si>
    <t>Kifizetés dátuma a tev./megb.szerz.végéhez képest</t>
  </si>
  <si>
    <t>Támogatás
összege nem haladja meg a bruttó összeget</t>
  </si>
  <si>
    <t>Elszámolás összege nem haladja meg a bruttó összeget</t>
  </si>
  <si>
    <t>Itt KIZÁRÓLAG azokat a költségeket sorolja fel, melyek nem szerepelnek a pályázati felhívásban nevesített elszámolható költségek között ÉS egyéb forrásból kerültek kifizetésre a megvalósítás során!
(például: utazási költségtérítés, cafeteria)</t>
  </si>
  <si>
    <t>Támogatás
összege OK, nem haladja meg a bruttó összeget</t>
  </si>
  <si>
    <t>Elszámolás összege OK, nem haladja meg a bruttó összeget</t>
  </si>
  <si>
    <t>Személyi költségek ÖSSZESEN</t>
  </si>
  <si>
    <t>A Támogatási Szerződés szerinti költségtétel átcsoportosítás ellenőrzése:</t>
  </si>
  <si>
    <t>Átcsoportosítás megengedett maximális mértéke a támogatási összeg +/- 20%-a:</t>
  </si>
  <si>
    <t>INTENZITÁS</t>
  </si>
  <si>
    <t>VEB2023 Zrt.-től igényelt támogatás összesen:</t>
  </si>
  <si>
    <t>Költségelemek</t>
  </si>
  <si>
    <t>VEB2023 Zrt.-től igényelt támogatás TERV</t>
  </si>
  <si>
    <t>VEB2023 Zrt.-től igényelt támogatás TÉNY</t>
  </si>
  <si>
    <t>Költségtétel / költségelemek</t>
  </si>
  <si>
    <t>ELTÉRÉS</t>
  </si>
  <si>
    <t>MINDÖSSZESEN</t>
  </si>
  <si>
    <t>1. Személyi jellegű kiadások (költségtétel)</t>
  </si>
  <si>
    <t>max</t>
  </si>
  <si>
    <t>max. 10%</t>
  </si>
  <si>
    <t>Bruttó bérek</t>
  </si>
  <si>
    <t>Személyi juttatások és munkaadókat terhelő járulékok</t>
  </si>
  <si>
    <t>Ezen a munkalapon kizárólag a
B oszlop fehér cellái szerkeszthetők.</t>
  </si>
  <si>
    <t>Pályadíjak, versenydíjak</t>
  </si>
  <si>
    <t>Napidíjak</t>
  </si>
  <si>
    <t>2. Bér jellegű költségek járulékai (költségtétel)</t>
  </si>
  <si>
    <t>Bruttó bérek járulékai</t>
  </si>
  <si>
    <t>Dologi kiadások</t>
  </si>
  <si>
    <t>Napidíjak járulékai</t>
  </si>
  <si>
    <t>3. Dologi kiadások és szolgáltatások (költségtétel)</t>
  </si>
  <si>
    <t>max. 2%</t>
  </si>
  <si>
    <t>Könyvvizsgálat díja</t>
  </si>
  <si>
    <t>II. PR-KOMMUNIKÁCIÓ</t>
  </si>
  <si>
    <t>Jogi szolgáltatás díja</t>
  </si>
  <si>
    <t>Anyagjellegű költségek</t>
  </si>
  <si>
    <t>PR-KOMM /Bruttó bérek</t>
  </si>
  <si>
    <t>PR-KOMM /Bruttó bérek járulékai</t>
  </si>
  <si>
    <t>Reklámfelületek vásárlása</t>
  </si>
  <si>
    <t>Honlapfejlesztési költségek</t>
  </si>
  <si>
    <t>Marketing szolgáltatások</t>
  </si>
  <si>
    <t>Szóróanyagok, logózott ajándéktárgyak, egyebek</t>
  </si>
  <si>
    <t>PR-KOMM /Anyagjellegű költségek</t>
  </si>
  <si>
    <t>Szállítási szolgáltatások</t>
  </si>
  <si>
    <t>Karbantartási, kisjavítási szolgáltatások</t>
  </si>
  <si>
    <t>Bérleti díjak</t>
  </si>
  <si>
    <t>PR-KOMM /Reklámfelületek vásárlása</t>
  </si>
  <si>
    <t>Hatósági díjak</t>
  </si>
  <si>
    <t>PR-KOMM /Honlapfejlesztési költségek</t>
  </si>
  <si>
    <t>Utazási költségek</t>
  </si>
  <si>
    <t>PR-KOMM /Marketing szolgáltatások</t>
  </si>
  <si>
    <t>Szállás költségek</t>
  </si>
  <si>
    <t>PR-KOMM /Szóróanyagok, logózott ajándéktárgyak, egyebek</t>
  </si>
  <si>
    <t>Nyomdai szolgáltatások</t>
  </si>
  <si>
    <t>PR-KOMM /Egyéb szolgáltatások</t>
  </si>
  <si>
    <t>Fotódokumentáció</t>
  </si>
  <si>
    <t>III. SZAKMAI TARTALOM</t>
  </si>
  <si>
    <t>Előadóművészi díjak</t>
  </si>
  <si>
    <t>Rendezvényszervezés</t>
  </si>
  <si>
    <t>SZAKMAI /Bruttó bérek</t>
  </si>
  <si>
    <t>Rendezvénytechnikai szolgáltatások</t>
  </si>
  <si>
    <t>SZAKMAI /Bruttó bérek járulékai</t>
  </si>
  <si>
    <t>Grafikai szolgáltatások</t>
  </si>
  <si>
    <t>Szakértői díjak</t>
  </si>
  <si>
    <t>Egyéb szolgáltatások</t>
  </si>
  <si>
    <t>SZAKMAI /Pályadíjak, versenydíjak</t>
  </si>
  <si>
    <t>4. Beruházási és felhalmozási kiadások (költségtétel)</t>
  </si>
  <si>
    <t>SZAKMAI /Napidíjak</t>
  </si>
  <si>
    <r>
      <t xml:space="preserve">Belföld max. </t>
    </r>
    <r>
      <rPr>
        <b/>
        <sz val="11"/>
        <color rgb="FF000000"/>
        <rFont val="Calibri Light"/>
        <family val="2"/>
        <charset val="238"/>
        <scheme val="major"/>
      </rPr>
      <t>500 Ft/ nap/ fő</t>
    </r>
    <r>
      <rPr>
        <sz val="11"/>
        <color rgb="FF000000"/>
        <rFont val="Calibri Light"/>
        <family val="2"/>
        <charset val="238"/>
        <scheme val="major"/>
      </rPr>
      <t xml:space="preserve">
Külföld max. </t>
    </r>
    <r>
      <rPr>
        <b/>
        <sz val="11"/>
        <color rgb="FF000000"/>
        <rFont val="Calibri Light"/>
        <family val="2"/>
        <charset val="238"/>
        <scheme val="major"/>
      </rPr>
      <t>40 EUR/ nap/ fő</t>
    </r>
  </si>
  <si>
    <t>Kisértékű tárgyi eszközök</t>
  </si>
  <si>
    <t>SZAKMAI /Napidíjak járulékai</t>
  </si>
  <si>
    <t>Gépek, berendezések, felszerelések</t>
  </si>
  <si>
    <t>Szellemi termékek, vagyoni értékű jogok, immateriális javak</t>
  </si>
  <si>
    <t>SZAKMAI /Anyagjellegű költségek</t>
  </si>
  <si>
    <t>KIADÁSOK ÖSSZESEN (1+2+3+4):</t>
  </si>
  <si>
    <t>SZAKMAI /Szállítási szolgáltatások</t>
  </si>
  <si>
    <t>SZAKMAI /Karbantartási, kisjavítási szolgáltatások</t>
  </si>
  <si>
    <r>
      <t xml:space="preserve">I. Kontroll a </t>
    </r>
    <r>
      <rPr>
        <b/>
        <i/>
        <u/>
        <sz val="11"/>
        <color rgb="FF0070C0"/>
        <rFont val="Calibri Light"/>
        <family val="2"/>
        <charset val="238"/>
        <scheme val="major"/>
      </rPr>
      <t>TERV</t>
    </r>
    <r>
      <rPr>
        <b/>
        <i/>
        <sz val="11"/>
        <color rgb="FF0070C0"/>
        <rFont val="Calibri Light"/>
        <family val="2"/>
        <charset val="238"/>
        <scheme val="major"/>
      </rPr>
      <t xml:space="preserve"> számokhoz:</t>
    </r>
  </si>
  <si>
    <t>SZAKMAI /Bérleti díjak</t>
  </si>
  <si>
    <t>A TERV táblázatban (B oszlopban) szereplő összes költség:</t>
  </si>
  <si>
    <t>SZAKMAI /Hatósági díjak</t>
  </si>
  <si>
    <t>A Támogatási Szerződés szerinti támogatási összeg:</t>
  </si>
  <si>
    <t>SZAKMAI /Utazási költségek</t>
  </si>
  <si>
    <r>
      <t xml:space="preserve">Kizálólag </t>
    </r>
    <r>
      <rPr>
        <b/>
        <sz val="11"/>
        <rFont val="Calibri Light"/>
        <family val="2"/>
        <charset val="238"/>
        <scheme val="major"/>
      </rPr>
      <t>2./turistaosztályon, tömegközlekedéssel</t>
    </r>
  </si>
  <si>
    <t>ELTÉRÉS a B oszlopba felvitt TERV költségek és 
a Támogatási Szerződés szerinti összeg között:</t>
  </si>
  <si>
    <t>SZAKMAI /Szállás költségek</t>
  </si>
  <si>
    <t>SZAKMAI /Nyomdai szolgáltatások</t>
  </si>
  <si>
    <t>SZAKMAI /Fotódokumentáció</t>
  </si>
  <si>
    <t>Amennyiben itt, az ELTÉRÉS cellájában nem nulla szerepel, kérjük, ellenőrizze a B oszlopba felvitt terv adatokat valamint a fejlécben szereplő támogatási összeget!</t>
  </si>
  <si>
    <t>SZAKMAI /Előadóművészi díjak</t>
  </si>
  <si>
    <t>SZAKMAI /Rendezvényszervezés</t>
  </si>
  <si>
    <t>SZAKMAI /Rendezvénytechnikai szolgáltatások</t>
  </si>
  <si>
    <r>
      <t xml:space="preserve">II. Kontroll a </t>
    </r>
    <r>
      <rPr>
        <b/>
        <i/>
        <u/>
        <sz val="11"/>
        <color rgb="FF0070C0"/>
        <rFont val="Calibri Light"/>
        <family val="2"/>
        <charset val="238"/>
        <scheme val="major"/>
      </rPr>
      <t>TÉNY</t>
    </r>
    <r>
      <rPr>
        <b/>
        <i/>
        <sz val="11"/>
        <color rgb="FF0070C0"/>
        <rFont val="Calibri Light"/>
        <family val="2"/>
        <charset val="238"/>
        <scheme val="major"/>
      </rPr>
      <t xml:space="preserve"> számokhoz:</t>
    </r>
  </si>
  <si>
    <t>SZAKMAI /Grafikai szolgáltatások</t>
  </si>
  <si>
    <t>Dologi költségek - összes költség:</t>
  </si>
  <si>
    <t>SZAKMAI /Szakértői díjak</t>
  </si>
  <si>
    <t>Személyi költségek - összes költség:</t>
  </si>
  <si>
    <t>SZAKMAI /Egyéb szolgáltatások</t>
  </si>
  <si>
    <t>TÁMOGATÁS terhére elszámolt költség ÖSSZESEN:</t>
  </si>
  <si>
    <t>ELTÉRÉS a fenti összesítő táblázat (KIADÁSOK ÖSSZESEN) és 
az egyes munkalapokon részletezett költségek között:</t>
  </si>
  <si>
    <t>Felhalmozási kiadások</t>
  </si>
  <si>
    <t>SZAKMAI /Kisértékű tárgyi eszközök</t>
  </si>
  <si>
    <t>SZAKMAI /Gépek, berendezések, felszerelések</t>
  </si>
  <si>
    <t>Amennyiben itt, az ELTÉRÉS cellájában nem nulla szerepel, a dologi költségek és/vagy személyi költségek munkalapokon a költségelem oszlopot (B) ellenőrizni és kitölteni szükséges!</t>
  </si>
  <si>
    <t>SZAKMAI /Szellemi termékek, vagyoni értékű jogok, immateriális javak</t>
  </si>
  <si>
    <t>ÁFA-nyilatkozat:</t>
  </si>
  <si>
    <t>Bruttó 
összeg</t>
  </si>
  <si>
    <t>EGYÉB FORRÁS 
terhére 
elszámolva</t>
  </si>
  <si>
    <t>TÁMOGATÁS 
terhére 
elszámolva</t>
  </si>
  <si>
    <t>ELSZÁMOLÁS összesen</t>
  </si>
  <si>
    <t>ELTÉRÉS (a számla összege és az elszámolás között)</t>
  </si>
  <si>
    <t>SZAKMAI TARTALOM - 
Dologi kiadások &amp; Felhalmozási kiadások</t>
  </si>
  <si>
    <t>IV. EGYÉB FORRÁS TERHÉRE ELSZÁMOLHATÓ KÖLTSÉGEK</t>
  </si>
  <si>
    <t>ÁFA levonási joggal rendelkezik</t>
  </si>
  <si>
    <t>igen</t>
  </si>
  <si>
    <t>nem</t>
  </si>
  <si>
    <t>igen, de nem kíván élni vele</t>
  </si>
  <si>
    <t>KITÖLTÉSI ÚTMUTATÓ - Kulturális-művészeti /4 számlaösszesítő</t>
  </si>
  <si>
    <t>KULTURÁLIS-MŰVÉSZETI /4 SZÁMLAÖSSZESÍTŐ I. - Dologi költségek</t>
  </si>
  <si>
    <t>KULTURÁLIS-MŰVÉSZETI /4 SZÁMLAÖSSZESÍTŐ II. - Személyi költségek</t>
  </si>
  <si>
    <r>
      <t xml:space="preserve">Max. </t>
    </r>
    <r>
      <rPr>
        <b/>
        <sz val="11"/>
        <rFont val="Calibri Light"/>
        <family val="2"/>
        <charset val="238"/>
        <scheme val="major"/>
      </rPr>
      <t>10 000 Ft/ fő/ éjszaka</t>
    </r>
  </si>
  <si>
    <t>SZAKMAI/Reprezentációs költségek</t>
  </si>
  <si>
    <r>
      <t xml:space="preserve">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 </t>
    </r>
    <r>
      <rPr>
        <b/>
        <sz val="11"/>
        <rFont val="Calibri Light"/>
        <family val="2"/>
        <charset val="238"/>
        <scheme val="major"/>
      </rPr>
      <t>B5</t>
    </r>
    <r>
      <rPr>
        <sz val="11"/>
        <rFont val="Calibri Light"/>
        <family val="2"/>
        <charset val="238"/>
        <scheme val="major"/>
      </rPr>
      <t xml:space="preserve">-ös cellájában szereplő támogatási összegnek meg kell egyeznie a B oszlopba felvitt költségek összegével, aminek ellenőrzésére a  jobb oldali, </t>
    </r>
    <r>
      <rPr>
        <b/>
        <sz val="11"/>
        <rFont val="Calibri Light"/>
        <family val="2"/>
        <charset val="238"/>
        <scheme val="major"/>
      </rPr>
      <t>"I. Kontroll a TERV számokhoz"</t>
    </r>
    <r>
      <rPr>
        <sz val="11"/>
        <rFont val="Calibri Light"/>
        <family val="2"/>
        <charset val="238"/>
        <scheme val="major"/>
      </rPr>
      <t xml:space="preserve"> táblázat szolgál. Amennyiben a támogatási összegek között eltérés mutatkozik, a </t>
    </r>
    <r>
      <rPr>
        <b/>
        <sz val="11"/>
        <rFont val="Calibri Light"/>
        <family val="2"/>
        <charset val="238"/>
        <scheme val="major"/>
      </rPr>
      <t>B5</t>
    </r>
    <r>
      <rPr>
        <sz val="11"/>
        <rFont val="Calibri Light"/>
        <family val="2"/>
        <charset val="238"/>
        <scheme val="major"/>
      </rPr>
      <t xml:space="preserve">-ös, </t>
    </r>
    <r>
      <rPr>
        <b/>
        <sz val="11"/>
        <rFont val="Calibri Light"/>
        <family val="2"/>
        <charset val="238"/>
        <scheme val="major"/>
      </rPr>
      <t>B12</t>
    </r>
    <r>
      <rPr>
        <sz val="11"/>
        <rFont val="Calibri Light"/>
        <family val="2"/>
        <charset val="238"/>
        <scheme val="major"/>
      </rPr>
      <t xml:space="preserve">-es és </t>
    </r>
    <r>
      <rPr>
        <b/>
        <sz val="11"/>
        <rFont val="Calibri Light"/>
        <family val="2"/>
        <charset val="238"/>
        <scheme val="major"/>
      </rPr>
      <t>J55</t>
    </r>
    <r>
      <rPr>
        <sz val="11"/>
        <rFont val="Calibri Light"/>
        <family val="2"/>
        <charset val="238"/>
        <scheme val="major"/>
      </rPr>
      <t>-es cellák piros színnel figyelmeztetik  erre! Ez esetben kérjük, ellenőrizze a felvitt terv adatokat és ügyeljen a dokumentumok közötti összhang megteremtésére!</t>
    </r>
  </si>
  <si>
    <r>
      <t xml:space="preserve">Az </t>
    </r>
    <r>
      <rPr>
        <b/>
        <sz val="11"/>
        <rFont val="Calibri Light"/>
        <family val="2"/>
        <charset val="238"/>
        <scheme val="major"/>
      </rPr>
      <t>"elszámolás összesítő"</t>
    </r>
    <r>
      <rPr>
        <sz val="11"/>
        <rFont val="Calibri Light"/>
        <family val="2"/>
        <charset val="238"/>
        <scheme val="major"/>
      </rPr>
      <t xml:space="preserve"> munkalap </t>
    </r>
    <r>
      <rPr>
        <b/>
        <sz val="11"/>
        <rFont val="Calibri Light"/>
        <family val="2"/>
        <charset val="238"/>
        <scheme val="major"/>
      </rPr>
      <t>J65</t>
    </r>
    <r>
      <rPr>
        <sz val="11"/>
        <rFont val="Calibri Light"/>
        <family val="2"/>
        <charset val="238"/>
        <scheme val="major"/>
      </rPr>
      <t>-es celláját (</t>
    </r>
    <r>
      <rPr>
        <b/>
        <sz val="11"/>
        <rFont val="Calibri Light"/>
        <family val="2"/>
        <charset val="238"/>
        <scheme val="major"/>
      </rPr>
      <t>"II. Kontroll a TÉNY számokhoz"</t>
    </r>
    <r>
      <rPr>
        <sz val="11"/>
        <rFont val="Calibri Light"/>
        <family val="2"/>
        <charset val="238"/>
        <scheme val="major"/>
      </rPr>
      <t xml:space="preserve">) ellenőrizni szükséges, ami megmutatja az esetleges eltérést az egyes munkalapokon részletezett és az összesített költségek között. Amennyiben az itt megjelenő összeg nem nulla, a </t>
    </r>
    <r>
      <rPr>
        <b/>
        <sz val="11"/>
        <rFont val="Calibri Light"/>
        <family val="2"/>
        <charset val="238"/>
        <scheme val="major"/>
      </rPr>
      <t>"dologi költségek"</t>
    </r>
    <r>
      <rPr>
        <sz val="11"/>
        <rFont val="Calibri Light"/>
        <family val="2"/>
        <charset val="238"/>
        <scheme val="major"/>
      </rPr>
      <t xml:space="preserve"> és/vagy </t>
    </r>
    <r>
      <rPr>
        <b/>
        <sz val="11"/>
        <rFont val="Calibri Light"/>
        <family val="2"/>
        <charset val="238"/>
        <scheme val="major"/>
      </rPr>
      <t>"személyi költségek"</t>
    </r>
    <r>
      <rPr>
        <sz val="11"/>
        <rFont val="Calibri Light"/>
        <family val="2"/>
        <charset val="238"/>
        <scheme val="major"/>
      </rPr>
      <t xml:space="preserve"> munkalapokon a költségelem oszlopát (B) ellenőrizni és megfelelően kitölteni szükséges!</t>
    </r>
  </si>
  <si>
    <t>PR-KOMM /Megbízási díjak / EKHO</t>
  </si>
  <si>
    <t>SZAKMAI /Megbízási díjak / EKHO</t>
  </si>
  <si>
    <t>I. ADMINISZTRÁCIÓ</t>
  </si>
  <si>
    <t>1. BLOKK - I. ADMINISZTRÁCIÓ</t>
  </si>
  <si>
    <t>ADMIN /Könyvvizsgálati díj</t>
  </si>
  <si>
    <t>ADMIN /Jogi szolgáltatások</t>
  </si>
  <si>
    <t>ADMIN /Hatósági díjak</t>
  </si>
  <si>
    <t>PR-KOMM /Nyomdai szolgáltatások</t>
  </si>
  <si>
    <t>PR-KOMM /Fotódokumentáció</t>
  </si>
  <si>
    <t>PR-KOMM /Grafikai szolgáltatások</t>
  </si>
  <si>
    <t>PR-KOMM /Reprezentáció nettó kiadásai</t>
  </si>
  <si>
    <t>SZAKMAI /Reprezentáció nettó kiadásai</t>
  </si>
  <si>
    <t>PR-KOMM/Reprezentáció vissza nem igényelhető ÁFA-ja</t>
  </si>
  <si>
    <t>SZAKMAI/Reprezentáció vissza nem igényelhető ÁFA-ja</t>
  </si>
  <si>
    <t>Reprezentáció el nem számolható ÁFA-ja</t>
  </si>
  <si>
    <t>Megbízási díjak /EKHO</t>
  </si>
  <si>
    <t>Reprezentáció nettó kiadásai</t>
  </si>
  <si>
    <t>Munkaadót terhelő járulékok</t>
  </si>
  <si>
    <t>Projekt azonosítószáma (OC-MUV/4-2022/xxxxxx):</t>
  </si>
  <si>
    <t>SZAKMAI / Megbízási díj / reprezentáció járulék</t>
  </si>
  <si>
    <t>PR-KOMM / Megbízási díj járuléka/ reprezentáció járuléka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</si>
</sst>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F_t_-;\-* #,##0.00\ _F_t_-;_-* &quot;-&quot;??\ _F_t_-;_-@_-"/>
    <numFmt numFmtId="165" formatCode="0;\-0;;@"/>
    <numFmt numFmtId="166" formatCode="#,##0\ &quot;Ft&quot;"/>
    <numFmt numFmtId="167" formatCode="#,##0\ &quot;Ft&quot;;\-#,##0\ &quot;Ft&quot;;;@"/>
    <numFmt numFmtId="168" formatCode="0.0%;\-0.0%;;@@"/>
    <numFmt numFmtId="169" formatCode="0.0%"/>
  </numFmts>
  <fonts count="4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1"/>
      <color theme="1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b/>
      <sz val="16"/>
      <color theme="1"/>
      <name val="Calibri Light"/>
      <family val="2"/>
      <charset val="238"/>
      <scheme val="major"/>
    </font>
    <font>
      <b/>
      <sz val="11"/>
      <name val="Calibri Light"/>
      <family val="2"/>
      <charset val="238"/>
      <scheme val="major"/>
    </font>
    <font>
      <b/>
      <sz val="12"/>
      <name val="Calibri Light"/>
      <family val="2"/>
      <charset val="238"/>
      <scheme val="major"/>
    </font>
    <font>
      <b/>
      <sz val="12"/>
      <color theme="1"/>
      <name val="Calibri Light"/>
      <family val="2"/>
      <charset val="238"/>
      <scheme val="major"/>
    </font>
    <font>
      <sz val="12"/>
      <color theme="1"/>
      <name val="Calibri Light"/>
      <family val="2"/>
      <charset val="238"/>
      <scheme val="major"/>
    </font>
    <font>
      <sz val="9"/>
      <color indexed="81"/>
      <name val="Tahoma"/>
      <family val="2"/>
      <charset val="238"/>
    </font>
    <font>
      <u/>
      <sz val="11"/>
      <color theme="1"/>
      <name val="Calibri Light"/>
      <family val="2"/>
      <charset val="238"/>
      <scheme val="major"/>
    </font>
    <font>
      <b/>
      <sz val="12"/>
      <color rgb="FF000000"/>
      <name val="Calibri Light"/>
      <family val="2"/>
      <charset val="238"/>
      <scheme val="major"/>
    </font>
    <font>
      <b/>
      <sz val="11"/>
      <color rgb="FF000000"/>
      <name val="Calibri Light"/>
      <family val="2"/>
      <charset val="238"/>
      <scheme val="major"/>
    </font>
    <font>
      <sz val="12"/>
      <color rgb="FF000000"/>
      <name val="Calibri Light"/>
      <family val="2"/>
      <charset val="238"/>
      <scheme val="major"/>
    </font>
    <font>
      <sz val="11"/>
      <color rgb="FF000000"/>
      <name val="Calibri Light"/>
      <family val="2"/>
      <charset val="238"/>
      <scheme val="major"/>
    </font>
    <font>
      <b/>
      <i/>
      <sz val="10"/>
      <color rgb="FF000000"/>
      <name val="Calibri Light"/>
      <family val="2"/>
      <charset val="238"/>
      <scheme val="major"/>
    </font>
    <font>
      <i/>
      <sz val="10"/>
      <color rgb="FF000000"/>
      <name val="Calibri Light"/>
      <family val="2"/>
      <charset val="238"/>
      <scheme val="major"/>
    </font>
    <font>
      <sz val="10"/>
      <color rgb="FF000000"/>
      <name val="Calibri Light"/>
      <family val="2"/>
      <charset val="238"/>
      <scheme val="major"/>
    </font>
    <font>
      <b/>
      <i/>
      <sz val="11"/>
      <color rgb="FF0070C0"/>
      <name val="Calibri Light"/>
      <family val="2"/>
      <charset val="238"/>
      <scheme val="major"/>
    </font>
    <font>
      <b/>
      <i/>
      <u/>
      <sz val="11"/>
      <color rgb="FF0070C0"/>
      <name val="Calibri Light"/>
      <family val="2"/>
      <charset val="238"/>
      <scheme val="major"/>
    </font>
    <font>
      <i/>
      <sz val="11"/>
      <color rgb="FF0070C0"/>
      <name val="Calibri Light"/>
      <family val="2"/>
      <charset val="238"/>
      <scheme val="major"/>
    </font>
    <font>
      <b/>
      <i/>
      <sz val="12"/>
      <color rgb="FF0070C0"/>
      <name val="Calibri Light"/>
      <family val="2"/>
      <charset val="238"/>
      <scheme val="major"/>
    </font>
    <font>
      <b/>
      <u/>
      <sz val="12"/>
      <color rgb="FF0070C0"/>
      <name val="Calibri Light"/>
      <family val="2"/>
      <charset val="238"/>
      <scheme val="major"/>
    </font>
    <font>
      <sz val="12"/>
      <name val="Calibri Light"/>
      <family val="2"/>
      <charset val="238"/>
      <scheme val="major"/>
    </font>
    <font>
      <b/>
      <u/>
      <sz val="13"/>
      <name val="Calibri Light"/>
      <family val="2"/>
      <charset val="238"/>
      <scheme val="major"/>
    </font>
    <font>
      <i/>
      <sz val="11"/>
      <name val="Calibri Light"/>
      <family val="2"/>
      <charset val="238"/>
      <scheme val="major"/>
    </font>
    <font>
      <sz val="11"/>
      <color rgb="FF9C0006"/>
      <name val="Calibri"/>
      <family val="2"/>
      <charset val="238"/>
      <scheme val="minor"/>
    </font>
    <font>
      <b/>
      <sz val="10"/>
      <color rgb="FF00000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9"/>
      <color indexed="81"/>
      <name val="Tahoma"/>
      <family val="2"/>
      <charset val="238"/>
    </font>
    <font>
      <b/>
      <u/>
      <sz val="9"/>
      <color indexed="81"/>
      <name val="Tahoma"/>
      <family val="2"/>
      <charset val="238"/>
    </font>
    <font>
      <b/>
      <sz val="11"/>
      <color rgb="FFFF0000"/>
      <name val="Calibri Light"/>
      <family val="2"/>
      <charset val="238"/>
      <scheme val="major"/>
    </font>
    <font>
      <sz val="11"/>
      <color rgb="FF000000"/>
      <name val="Calibri"/>
      <family val="2"/>
      <charset val="238"/>
    </font>
    <font>
      <b/>
      <u/>
      <sz val="11"/>
      <name val="Calibri Light"/>
      <family val="2"/>
      <charset val="238"/>
      <scheme val="major"/>
    </font>
    <font>
      <b/>
      <sz val="10"/>
      <color rgb="FFFF0000"/>
      <name val="Calibri Light"/>
      <family val="2"/>
      <charset val="238"/>
      <scheme val="major"/>
    </font>
    <font>
      <b/>
      <u/>
      <sz val="14"/>
      <color rgb="FF0070C0"/>
      <name val="Calibri Light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sz val="10"/>
      <color rgb="FF0070C0"/>
      <name val="Calibri Light"/>
      <family val="2"/>
      <charset val="238"/>
      <scheme val="major"/>
    </font>
    <font>
      <sz val="11"/>
      <color rgb="FF0070C0"/>
      <name val="Calibri Light"/>
      <family val="2"/>
      <charset val="238"/>
      <scheme val="major"/>
    </font>
    <font>
      <b/>
      <u/>
      <sz val="10"/>
      <color rgb="FF0070C0"/>
      <name val="Calibri Light"/>
      <family val="2"/>
      <charset val="238"/>
      <scheme val="maj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499984740745262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 style="medium">
        <color indexed="64"/>
      </right>
      <top/>
      <bottom style="thin">
        <color rgb="FF0070C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 style="thin">
        <color rgb="FFFFFFFF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1" fillId="16" borderId="0" applyNumberFormat="0" applyBorder="0" applyAlignment="0" applyProtection="0"/>
    <xf numFmtId="0" fontId="37" fillId="0" borderId="0"/>
  </cellStyleXfs>
  <cellXfs count="429">
    <xf numFmtId="0" fontId="0" fillId="0" borderId="0" xfId="0"/>
    <xf numFmtId="0" fontId="7" fillId="0" borderId="1" xfId="0" applyFont="1" applyBorder="1" applyAlignment="1" applyProtection="1">
      <alignment vertical="center" wrapText="1"/>
      <protection locked="0"/>
    </xf>
    <xf numFmtId="14" fontId="7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/>
    </xf>
    <xf numFmtId="165" fontId="10" fillId="6" borderId="1" xfId="0" applyNumberFormat="1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 applyProtection="1">
      <alignment vertical="center" wrapText="1"/>
      <protection locked="0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7" fillId="0" borderId="1" xfId="0" applyNumberFormat="1" applyFont="1" applyBorder="1" applyAlignment="1" applyProtection="1">
      <alignment vertical="center" wrapText="1"/>
      <protection locked="0"/>
    </xf>
    <xf numFmtId="165" fontId="10" fillId="6" borderId="1" xfId="0" applyNumberFormat="1" applyFont="1" applyFill="1" applyBorder="1" applyAlignment="1">
      <alignment horizontal="left" vertical="center" wrapText="1"/>
    </xf>
    <xf numFmtId="0" fontId="11" fillId="9" borderId="40" xfId="0" applyFont="1" applyFill="1" applyBorder="1" applyAlignment="1">
      <alignment horizontal="left" vertical="center"/>
    </xf>
    <xf numFmtId="0" fontId="11" fillId="9" borderId="40" xfId="0" applyFont="1" applyFill="1" applyBorder="1" applyAlignment="1">
      <alignment horizontal="center" vertical="center" wrapText="1"/>
    </xf>
    <xf numFmtId="3" fontId="11" fillId="9" borderId="40" xfId="0" applyNumberFormat="1" applyFont="1" applyFill="1" applyBorder="1" applyAlignment="1">
      <alignment horizontal="right" vertical="center"/>
    </xf>
    <xf numFmtId="3" fontId="11" fillId="9" borderId="41" xfId="0" applyNumberFormat="1" applyFont="1" applyFill="1" applyBorder="1" applyAlignment="1">
      <alignment horizontal="right" vertical="center"/>
    </xf>
    <xf numFmtId="3" fontId="10" fillId="6" borderId="1" xfId="0" applyNumberFormat="1" applyFont="1" applyFill="1" applyBorder="1" applyAlignment="1">
      <alignment horizontal="center" vertical="center" wrapText="1"/>
    </xf>
    <xf numFmtId="0" fontId="11" fillId="9" borderId="39" xfId="0" applyFont="1" applyFill="1" applyBorder="1" applyAlignment="1">
      <alignment horizontal="center" vertical="center" wrapText="1"/>
    </xf>
    <xf numFmtId="165" fontId="7" fillId="6" borderId="1" xfId="0" applyNumberFormat="1" applyFont="1" applyFill="1" applyBorder="1" applyAlignment="1">
      <alignment horizontal="center" vertical="center" textRotation="90" wrapText="1"/>
    </xf>
    <xf numFmtId="165" fontId="10" fillId="6" borderId="1" xfId="0" applyNumberFormat="1" applyFont="1" applyFill="1" applyBorder="1" applyAlignment="1">
      <alignment horizontal="center" vertical="center" textRotation="90" wrapText="1"/>
    </xf>
    <xf numFmtId="0" fontId="10" fillId="6" borderId="1" xfId="0" applyFont="1" applyFill="1" applyBorder="1" applyAlignment="1">
      <alignment horizontal="center" vertical="center" wrapText="1"/>
    </xf>
    <xf numFmtId="0" fontId="12" fillId="10" borderId="21" xfId="0" applyFont="1" applyFill="1" applyBorder="1" applyAlignment="1">
      <alignment vertical="center"/>
    </xf>
    <xf numFmtId="0" fontId="12" fillId="10" borderId="40" xfId="0" applyFont="1" applyFill="1" applyBorder="1" applyAlignment="1">
      <alignment vertical="center"/>
    </xf>
    <xf numFmtId="3" fontId="12" fillId="11" borderId="44" xfId="0" applyNumberFormat="1" applyFont="1" applyFill="1" applyBorder="1" applyAlignment="1">
      <alignment horizontal="right" vertical="center"/>
    </xf>
    <xf numFmtId="3" fontId="10" fillId="9" borderId="40" xfId="0" applyNumberFormat="1" applyFont="1" applyFill="1" applyBorder="1" applyAlignment="1">
      <alignment horizontal="right" vertical="center"/>
    </xf>
    <xf numFmtId="14" fontId="7" fillId="9" borderId="41" xfId="0" applyNumberFormat="1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left" vertical="center"/>
    </xf>
    <xf numFmtId="0" fontId="7" fillId="0" borderId="47" xfId="0" applyFont="1" applyBorder="1" applyAlignment="1">
      <alignment horizontal="center" vertical="center"/>
    </xf>
    <xf numFmtId="3" fontId="10" fillId="0" borderId="47" xfId="0" applyNumberFormat="1" applyFont="1" applyBorder="1" applyAlignment="1">
      <alignment horizontal="right" vertical="center"/>
    </xf>
    <xf numFmtId="3" fontId="4" fillId="4" borderId="43" xfId="0" applyNumberFormat="1" applyFont="1" applyFill="1" applyBorder="1" applyAlignment="1">
      <alignment horizontal="right" vertical="center"/>
    </xf>
    <xf numFmtId="3" fontId="6" fillId="0" borderId="0" xfId="0" applyNumberFormat="1" applyFont="1" applyAlignment="1">
      <alignment vertical="center"/>
    </xf>
    <xf numFmtId="3" fontId="16" fillId="7" borderId="20" xfId="0" applyNumberFormat="1" applyFont="1" applyFill="1" applyBorder="1" applyAlignment="1">
      <alignment horizontal="center" vertical="center" wrapText="1"/>
    </xf>
    <xf numFmtId="0" fontId="20" fillId="8" borderId="21" xfId="0" applyFont="1" applyFill="1" applyBorder="1" applyAlignment="1">
      <alignment vertical="center" wrapText="1"/>
    </xf>
    <xf numFmtId="3" fontId="20" fillId="8" borderId="17" xfId="0" applyNumberFormat="1" applyFont="1" applyFill="1" applyBorder="1" applyAlignment="1">
      <alignment vertical="center" wrapText="1"/>
    </xf>
    <xf numFmtId="0" fontId="21" fillId="8" borderId="21" xfId="0" applyFont="1" applyFill="1" applyBorder="1" applyAlignment="1">
      <alignment vertical="center" wrapText="1"/>
    </xf>
    <xf numFmtId="3" fontId="21" fillId="8" borderId="20" xfId="0" applyNumberFormat="1" applyFont="1" applyFill="1" applyBorder="1" applyAlignment="1">
      <alignment vertical="center" wrapText="1"/>
    </xf>
    <xf numFmtId="3" fontId="22" fillId="0" borderId="24" xfId="0" applyNumberFormat="1" applyFont="1" applyBorder="1" applyAlignment="1" applyProtection="1">
      <alignment horizontal="right" vertical="center" wrapText="1"/>
      <protection locked="0"/>
    </xf>
    <xf numFmtId="3" fontId="22" fillId="0" borderId="25" xfId="0" applyNumberFormat="1" applyFont="1" applyBorder="1" applyAlignment="1" applyProtection="1">
      <alignment horizontal="right" vertical="center" wrapText="1"/>
      <protection locked="0"/>
    </xf>
    <xf numFmtId="3" fontId="22" fillId="0" borderId="25" xfId="0" applyNumberFormat="1" applyFont="1" applyBorder="1" applyAlignment="1" applyProtection="1">
      <alignment vertical="center" wrapText="1"/>
      <protection locked="0"/>
    </xf>
    <xf numFmtId="3" fontId="16" fillId="7" borderId="17" xfId="0" applyNumberFormat="1" applyFont="1" applyFill="1" applyBorder="1" applyAlignment="1">
      <alignment horizontal="center" vertical="center" wrapText="1"/>
    </xf>
    <xf numFmtId="3" fontId="22" fillId="0" borderId="34" xfId="0" applyNumberFormat="1" applyFont="1" applyBorder="1" applyAlignment="1" applyProtection="1">
      <alignment vertical="center" wrapText="1"/>
      <protection locked="0"/>
    </xf>
    <xf numFmtId="3" fontId="22" fillId="0" borderId="35" xfId="0" applyNumberFormat="1" applyFont="1" applyBorder="1" applyAlignment="1" applyProtection="1">
      <alignment horizontal="right" vertical="center" wrapText="1"/>
      <protection locked="0"/>
    </xf>
    <xf numFmtId="3" fontId="22" fillId="0" borderId="25" xfId="0" applyNumberFormat="1" applyFont="1" applyBorder="1" applyAlignment="1" applyProtection="1">
      <alignment horizontal="right" vertical="center"/>
      <protection locked="0"/>
    </xf>
    <xf numFmtId="14" fontId="7" fillId="0" borderId="1" xfId="0" applyNumberFormat="1" applyFont="1" applyBorder="1" applyAlignment="1" applyProtection="1">
      <alignment horizontal="center" vertical="center"/>
      <protection locked="0"/>
    </xf>
    <xf numFmtId="14" fontId="11" fillId="9" borderId="40" xfId="0" applyNumberFormat="1" applyFont="1" applyFill="1" applyBorder="1" applyAlignment="1">
      <alignment horizontal="center" vertical="center"/>
    </xf>
    <xf numFmtId="14" fontId="11" fillId="5" borderId="40" xfId="0" applyNumberFormat="1" applyFont="1" applyFill="1" applyBorder="1" applyAlignment="1">
      <alignment horizontal="center" vertical="center"/>
    </xf>
    <xf numFmtId="14" fontId="7" fillId="0" borderId="47" xfId="0" applyNumberFormat="1" applyFont="1" applyBorder="1" applyAlignment="1">
      <alignment horizontal="center" vertical="center"/>
    </xf>
    <xf numFmtId="0" fontId="12" fillId="10" borderId="40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3" fontId="6" fillId="2" borderId="0" xfId="0" applyNumberFormat="1" applyFont="1" applyFill="1" applyAlignment="1">
      <alignment vertical="center"/>
    </xf>
    <xf numFmtId="3" fontId="4" fillId="2" borderId="0" xfId="0" applyNumberFormat="1" applyFont="1" applyFill="1" applyAlignment="1">
      <alignment horizontal="right" vertical="center"/>
    </xf>
    <xf numFmtId="0" fontId="15" fillId="2" borderId="0" xfId="0" applyFont="1" applyFill="1" applyAlignment="1">
      <alignment vertical="center"/>
    </xf>
    <xf numFmtId="0" fontId="6" fillId="2" borderId="42" xfId="0" applyFont="1" applyFill="1" applyBorder="1" applyAlignment="1">
      <alignment vertical="center"/>
    </xf>
    <xf numFmtId="0" fontId="6" fillId="2" borderId="0" xfId="0" applyFont="1" applyFill="1" applyAlignment="1">
      <alignment horizontal="left" vertical="center"/>
    </xf>
    <xf numFmtId="3" fontId="4" fillId="0" borderId="0" xfId="0" applyNumberFormat="1" applyFont="1" applyAlignment="1">
      <alignment horizontal="right" vertical="center"/>
    </xf>
    <xf numFmtId="14" fontId="6" fillId="2" borderId="0" xfId="0" applyNumberFormat="1" applyFont="1" applyFill="1" applyAlignment="1">
      <alignment horizontal="center" vertical="center"/>
    </xf>
    <xf numFmtId="14" fontId="4" fillId="2" borderId="0" xfId="0" applyNumberFormat="1" applyFont="1" applyFill="1" applyAlignment="1">
      <alignment horizontal="right" vertical="center"/>
    </xf>
    <xf numFmtId="14" fontId="6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right" vertical="center"/>
    </xf>
    <xf numFmtId="3" fontId="6" fillId="3" borderId="60" xfId="0" applyNumberFormat="1" applyFont="1" applyFill="1" applyBorder="1" applyAlignment="1">
      <alignment horizontal="right" vertical="center"/>
    </xf>
    <xf numFmtId="3" fontId="6" fillId="3" borderId="63" xfId="0" applyNumberFormat="1" applyFont="1" applyFill="1" applyBorder="1" applyAlignment="1">
      <alignment horizontal="right" vertical="center"/>
    </xf>
    <xf numFmtId="0" fontId="7" fillId="0" borderId="37" xfId="0" applyFont="1" applyBorder="1" applyAlignment="1">
      <alignment vertical="top" wrapText="1"/>
    </xf>
    <xf numFmtId="0" fontId="4" fillId="0" borderId="38" xfId="0" applyFont="1" applyBorder="1" applyAlignment="1">
      <alignment horizontal="center" vertical="top" wrapText="1"/>
    </xf>
    <xf numFmtId="0" fontId="22" fillId="12" borderId="14" xfId="0" applyFont="1" applyFill="1" applyBorder="1" applyAlignment="1">
      <alignment horizontal="left" vertical="center" wrapText="1"/>
    </xf>
    <xf numFmtId="0" fontId="22" fillId="12" borderId="23" xfId="0" applyFont="1" applyFill="1" applyBorder="1" applyAlignment="1">
      <alignment horizontal="left" vertical="center" wrapText="1"/>
    </xf>
    <xf numFmtId="3" fontId="22" fillId="12" borderId="15" xfId="0" applyNumberFormat="1" applyFont="1" applyFill="1" applyBorder="1" applyAlignment="1">
      <alignment horizontal="right" vertical="center" wrapText="1"/>
    </xf>
    <xf numFmtId="3" fontId="22" fillId="12" borderId="30" xfId="0" applyNumberFormat="1" applyFont="1" applyFill="1" applyBorder="1" applyAlignment="1">
      <alignment horizontal="right" vertical="center" wrapText="1"/>
    </xf>
    <xf numFmtId="0" fontId="22" fillId="12" borderId="27" xfId="0" applyFont="1" applyFill="1" applyBorder="1" applyAlignment="1">
      <alignment horizontal="left" vertical="center" wrapText="1"/>
    </xf>
    <xf numFmtId="0" fontId="11" fillId="12" borderId="0" xfId="0" applyFont="1" applyFill="1" applyAlignment="1">
      <alignment horizontal="center" vertical="center"/>
    </xf>
    <xf numFmtId="0" fontId="13" fillId="12" borderId="0" xfId="0" applyFont="1" applyFill="1" applyAlignment="1">
      <alignment vertical="center"/>
    </xf>
    <xf numFmtId="0" fontId="10" fillId="12" borderId="0" xfId="0" applyFont="1" applyFill="1" applyAlignment="1">
      <alignment horizontal="center" vertical="center"/>
    </xf>
    <xf numFmtId="3" fontId="10" fillId="12" borderId="0" xfId="0" applyNumberFormat="1" applyFont="1" applyFill="1" applyAlignment="1">
      <alignment vertical="center"/>
    </xf>
    <xf numFmtId="0" fontId="19" fillId="12" borderId="0" xfId="0" applyFont="1" applyFill="1" applyAlignment="1">
      <alignment vertical="center"/>
    </xf>
    <xf numFmtId="0" fontId="6" fillId="12" borderId="0" xfId="0" applyFont="1" applyFill="1" applyAlignment="1">
      <alignment vertical="center"/>
    </xf>
    <xf numFmtId="0" fontId="7" fillId="12" borderId="0" xfId="0" applyFont="1" applyFill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3" fontId="6" fillId="12" borderId="0" xfId="0" applyNumberFormat="1" applyFont="1" applyFill="1" applyAlignment="1">
      <alignment vertical="center"/>
    </xf>
    <xf numFmtId="3" fontId="22" fillId="12" borderId="25" xfId="0" applyNumberFormat="1" applyFont="1" applyFill="1" applyBorder="1" applyAlignment="1">
      <alignment horizontal="right" vertical="center" wrapText="1"/>
    </xf>
    <xf numFmtId="3" fontId="22" fillId="12" borderId="31" xfId="0" applyNumberFormat="1" applyFont="1" applyFill="1" applyBorder="1" applyAlignment="1">
      <alignment horizontal="right" vertical="center" wrapText="1"/>
    </xf>
    <xf numFmtId="0" fontId="7" fillId="12" borderId="0" xfId="0" applyFont="1" applyFill="1" applyAlignment="1">
      <alignment vertical="center"/>
    </xf>
    <xf numFmtId="0" fontId="5" fillId="12" borderId="23" xfId="0" applyFont="1" applyFill="1" applyBorder="1" applyAlignment="1">
      <alignment horizontal="left" vertical="center" wrapText="1"/>
    </xf>
    <xf numFmtId="0" fontId="5" fillId="12" borderId="28" xfId="0" applyFont="1" applyFill="1" applyBorder="1" applyAlignment="1">
      <alignment horizontal="left" vertical="center" wrapText="1"/>
    </xf>
    <xf numFmtId="3" fontId="22" fillId="12" borderId="30" xfId="0" applyNumberFormat="1" applyFont="1" applyFill="1" applyBorder="1" applyAlignment="1">
      <alignment horizontal="right" vertical="center"/>
    </xf>
    <xf numFmtId="0" fontId="22" fillId="12" borderId="29" xfId="0" applyFont="1" applyFill="1" applyBorder="1" applyAlignment="1">
      <alignment horizontal="left" vertical="center" wrapText="1"/>
    </xf>
    <xf numFmtId="3" fontId="22" fillId="12" borderId="33" xfId="0" applyNumberFormat="1" applyFont="1" applyFill="1" applyBorder="1" applyAlignment="1">
      <alignment horizontal="right" vertical="center" wrapText="1"/>
    </xf>
    <xf numFmtId="0" fontId="22" fillId="12" borderId="28" xfId="0" applyFont="1" applyFill="1" applyBorder="1" applyAlignment="1">
      <alignment horizontal="left" vertical="center" wrapText="1"/>
    </xf>
    <xf numFmtId="0" fontId="6" fillId="12" borderId="16" xfId="0" applyFont="1" applyFill="1" applyBorder="1" applyAlignment="1">
      <alignment vertical="center"/>
    </xf>
    <xf numFmtId="0" fontId="23" fillId="12" borderId="26" xfId="0" applyFont="1" applyFill="1" applyBorder="1" applyAlignment="1">
      <alignment horizontal="left" vertical="center"/>
    </xf>
    <xf numFmtId="3" fontId="6" fillId="12" borderId="19" xfId="0" applyNumberFormat="1" applyFont="1" applyFill="1" applyBorder="1" applyAlignment="1">
      <alignment vertical="center"/>
    </xf>
    <xf numFmtId="3" fontId="25" fillId="12" borderId="22" xfId="0" applyNumberFormat="1" applyFont="1" applyFill="1" applyBorder="1" applyAlignment="1">
      <alignment vertical="center"/>
    </xf>
    <xf numFmtId="3" fontId="6" fillId="12" borderId="22" xfId="0" applyNumberFormat="1" applyFont="1" applyFill="1" applyBorder="1" applyAlignment="1">
      <alignment vertical="center"/>
    </xf>
    <xf numFmtId="3" fontId="25" fillId="12" borderId="54" xfId="0" applyNumberFormat="1" applyFont="1" applyFill="1" applyBorder="1" applyAlignment="1">
      <alignment vertical="center"/>
    </xf>
    <xf numFmtId="3" fontId="25" fillId="12" borderId="19" xfId="0" applyNumberFormat="1" applyFont="1" applyFill="1" applyBorder="1" applyAlignment="1">
      <alignment vertical="center"/>
    </xf>
    <xf numFmtId="0" fontId="13" fillId="12" borderId="16" xfId="0" applyFont="1" applyFill="1" applyBorder="1" applyAlignment="1">
      <alignment vertical="center"/>
    </xf>
    <xf numFmtId="0" fontId="26" fillId="12" borderId="0" xfId="0" applyFont="1" applyFill="1" applyAlignment="1">
      <alignment horizontal="right" vertical="center"/>
    </xf>
    <xf numFmtId="3" fontId="26" fillId="12" borderId="22" xfId="0" applyNumberFormat="1" applyFont="1" applyFill="1" applyBorder="1" applyAlignment="1">
      <alignment vertical="center"/>
    </xf>
    <xf numFmtId="0" fontId="28" fillId="12" borderId="0" xfId="0" applyFont="1" applyFill="1" applyAlignment="1">
      <alignment vertical="center"/>
    </xf>
    <xf numFmtId="3" fontId="11" fillId="12" borderId="0" xfId="0" applyNumberFormat="1" applyFont="1" applyFill="1" applyAlignment="1">
      <alignment horizontal="center" vertical="center" wrapText="1"/>
    </xf>
    <xf numFmtId="0" fontId="7" fillId="12" borderId="0" xfId="0" applyFont="1" applyFill="1" applyAlignment="1">
      <alignment vertical="center" wrapText="1"/>
    </xf>
    <xf numFmtId="0" fontId="6" fillId="12" borderId="0" xfId="0" applyFont="1" applyFill="1" applyAlignment="1">
      <alignment vertical="center" wrapText="1"/>
    </xf>
    <xf numFmtId="0" fontId="12" fillId="12" borderId="17" xfId="0" applyFont="1" applyFill="1" applyBorder="1" applyAlignment="1">
      <alignment vertical="center"/>
    </xf>
    <xf numFmtId="3" fontId="12" fillId="12" borderId="17" xfId="0" applyNumberFormat="1" applyFont="1" applyFill="1" applyBorder="1" applyAlignment="1">
      <alignment horizontal="center" vertical="center"/>
    </xf>
    <xf numFmtId="0" fontId="16" fillId="14" borderId="64" xfId="0" applyFont="1" applyFill="1" applyBorder="1" applyAlignment="1">
      <alignment horizontal="left" vertical="center" wrapText="1"/>
    </xf>
    <xf numFmtId="3" fontId="11" fillId="15" borderId="43" xfId="0" applyNumberFormat="1" applyFont="1" applyFill="1" applyBorder="1" applyAlignment="1">
      <alignment horizontal="center" vertical="center" wrapText="1"/>
    </xf>
    <xf numFmtId="3" fontId="11" fillId="15" borderId="44" xfId="0" applyNumberFormat="1" applyFont="1" applyFill="1" applyBorder="1" applyAlignment="1">
      <alignment horizontal="center" vertical="center" wrapText="1"/>
    </xf>
    <xf numFmtId="3" fontId="11" fillId="14" borderId="19" xfId="0" applyNumberFormat="1" applyFont="1" applyFill="1" applyBorder="1" applyAlignment="1">
      <alignment horizontal="center" vertical="center" wrapText="1"/>
    </xf>
    <xf numFmtId="0" fontId="29" fillId="0" borderId="37" xfId="0" applyFont="1" applyBorder="1" applyAlignment="1">
      <alignment horizontal="left" vertical="top"/>
    </xf>
    <xf numFmtId="0" fontId="7" fillId="0" borderId="37" xfId="0" applyFont="1" applyBorder="1" applyAlignment="1">
      <alignment vertical="top"/>
    </xf>
    <xf numFmtId="0" fontId="7" fillId="0" borderId="37" xfId="0" applyFont="1" applyBorder="1" applyAlignment="1">
      <alignment horizontal="left" vertical="top"/>
    </xf>
    <xf numFmtId="0" fontId="10" fillId="0" borderId="37" xfId="0" applyFont="1" applyBorder="1" applyAlignment="1">
      <alignment horizontal="left" vertical="top"/>
    </xf>
    <xf numFmtId="0" fontId="7" fillId="0" borderId="37" xfId="0" applyFont="1" applyBorder="1" applyAlignment="1">
      <alignment horizontal="right" vertical="top"/>
    </xf>
    <xf numFmtId="3" fontId="22" fillId="0" borderId="34" xfId="0" applyNumberFormat="1" applyFont="1" applyBorder="1" applyAlignment="1" applyProtection="1">
      <alignment horizontal="right" vertical="center" wrapText="1"/>
      <protection locked="0"/>
    </xf>
    <xf numFmtId="3" fontId="22" fillId="12" borderId="32" xfId="0" applyNumberFormat="1" applyFont="1" applyFill="1" applyBorder="1" applyAlignment="1">
      <alignment horizontal="right" vertical="center" wrapText="1"/>
    </xf>
    <xf numFmtId="0" fontId="22" fillId="12" borderId="25" xfId="0" applyFont="1" applyFill="1" applyBorder="1" applyAlignment="1">
      <alignment vertical="center"/>
    </xf>
    <xf numFmtId="0" fontId="5" fillId="0" borderId="37" xfId="0" applyFont="1" applyBorder="1" applyAlignment="1" applyProtection="1">
      <alignment vertical="center"/>
      <protection locked="0"/>
    </xf>
    <xf numFmtId="0" fontId="6" fillId="2" borderId="37" xfId="0" applyFont="1" applyFill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center" vertical="center"/>
      <protection locked="0"/>
    </xf>
    <xf numFmtId="0" fontId="6" fillId="2" borderId="42" xfId="0" applyFont="1" applyFill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vertical="center" wrapText="1"/>
      <protection locked="0"/>
    </xf>
    <xf numFmtId="0" fontId="12" fillId="2" borderId="42" xfId="0" applyFont="1" applyFill="1" applyBorder="1" applyAlignment="1" applyProtection="1">
      <alignment vertical="center"/>
      <protection locked="0"/>
    </xf>
    <xf numFmtId="0" fontId="6" fillId="2" borderId="42" xfId="0" applyFont="1" applyFill="1" applyBorder="1" applyAlignment="1" applyProtection="1">
      <alignment vertical="center"/>
      <protection locked="0"/>
    </xf>
    <xf numFmtId="0" fontId="6" fillId="2" borderId="37" xfId="0" applyFont="1" applyFill="1" applyBorder="1" applyAlignment="1" applyProtection="1">
      <alignment vertical="center"/>
      <protection locked="0"/>
    </xf>
    <xf numFmtId="0" fontId="6" fillId="2" borderId="36" xfId="0" applyFont="1" applyFill="1" applyBorder="1" applyAlignment="1" applyProtection="1">
      <alignment vertical="center"/>
      <protection locked="0"/>
    </xf>
    <xf numFmtId="0" fontId="6" fillId="0" borderId="37" xfId="0" applyFont="1" applyBorder="1" applyAlignment="1" applyProtection="1">
      <alignment vertical="center"/>
      <protection locked="0"/>
    </xf>
    <xf numFmtId="0" fontId="6" fillId="2" borderId="36" xfId="0" applyFont="1" applyFill="1" applyBorder="1" applyAlignment="1" applyProtection="1">
      <alignment horizontal="center" vertical="center"/>
      <protection locked="0"/>
    </xf>
    <xf numFmtId="0" fontId="6" fillId="2" borderId="53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center" vertical="center" wrapText="1"/>
      <protection locked="0"/>
    </xf>
    <xf numFmtId="0" fontId="7" fillId="0" borderId="65" xfId="0" applyFont="1" applyBorder="1" applyAlignment="1" applyProtection="1">
      <alignment vertical="center" wrapText="1"/>
      <protection locked="0"/>
    </xf>
    <xf numFmtId="14" fontId="7" fillId="0" borderId="65" xfId="0" applyNumberFormat="1" applyFont="1" applyBorder="1" applyAlignment="1" applyProtection="1">
      <alignment horizontal="center" vertical="center" wrapText="1"/>
      <protection locked="0"/>
    </xf>
    <xf numFmtId="0" fontId="7" fillId="2" borderId="40" xfId="0" applyFont="1" applyFill="1" applyBorder="1" applyAlignment="1">
      <alignment vertical="center" wrapText="1"/>
    </xf>
    <xf numFmtId="14" fontId="7" fillId="2" borderId="40" xfId="0" applyNumberFormat="1" applyFont="1" applyFill="1" applyBorder="1" applyAlignment="1">
      <alignment horizontal="center" vertical="center" wrapText="1"/>
    </xf>
    <xf numFmtId="14" fontId="7" fillId="2" borderId="40" xfId="1" applyNumberFormat="1" applyFont="1" applyFill="1" applyBorder="1" applyAlignment="1" applyProtection="1">
      <alignment horizontal="center" vertical="center" wrapText="1"/>
    </xf>
    <xf numFmtId="3" fontId="7" fillId="2" borderId="40" xfId="0" applyNumberFormat="1" applyFont="1" applyFill="1" applyBorder="1" applyAlignment="1">
      <alignment vertical="center" wrapText="1"/>
    </xf>
    <xf numFmtId="3" fontId="10" fillId="2" borderId="40" xfId="0" applyNumberFormat="1" applyFont="1" applyFill="1" applyBorder="1" applyAlignment="1">
      <alignment horizontal="right" vertical="center" wrapText="1"/>
    </xf>
    <xf numFmtId="0" fontId="4" fillId="2" borderId="37" xfId="0" applyFont="1" applyFill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5" fillId="0" borderId="42" xfId="0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7" fillId="0" borderId="42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14" fontId="7" fillId="2" borderId="40" xfId="0" applyNumberFormat="1" applyFont="1" applyFill="1" applyBorder="1" applyAlignment="1">
      <alignment horizontal="center" vertical="center"/>
    </xf>
    <xf numFmtId="3" fontId="10" fillId="2" borderId="40" xfId="0" applyNumberFormat="1" applyFont="1" applyFill="1" applyBorder="1" applyAlignment="1">
      <alignment vertical="center" wrapText="1"/>
    </xf>
    <xf numFmtId="0" fontId="4" fillId="2" borderId="36" xfId="0" applyFont="1" applyFill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vertical="center"/>
      <protection locked="0"/>
    </xf>
    <xf numFmtId="0" fontId="7" fillId="0" borderId="38" xfId="0" applyFont="1" applyBorder="1" applyAlignment="1" applyProtection="1">
      <alignment vertical="center"/>
      <protection locked="0"/>
    </xf>
    <xf numFmtId="0" fontId="5" fillId="0" borderId="36" xfId="0" applyFont="1" applyBorder="1" applyAlignment="1" applyProtection="1">
      <alignment vertical="center"/>
      <protection locked="0"/>
    </xf>
    <xf numFmtId="0" fontId="25" fillId="12" borderId="0" xfId="0" applyFont="1" applyFill="1" applyAlignment="1">
      <alignment horizontal="right" vertical="center"/>
    </xf>
    <xf numFmtId="0" fontId="7" fillId="2" borderId="40" xfId="0" applyFont="1" applyFill="1" applyBorder="1" applyAlignment="1">
      <alignment horizontal="center" vertical="center" wrapText="1"/>
    </xf>
    <xf numFmtId="0" fontId="11" fillId="5" borderId="41" xfId="0" applyFont="1" applyFill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11" fillId="9" borderId="4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vertical="center" wrapText="1"/>
      <protection locked="0"/>
    </xf>
    <xf numFmtId="49" fontId="7" fillId="2" borderId="40" xfId="0" applyNumberFormat="1" applyFont="1" applyFill="1" applyBorder="1" applyAlignment="1">
      <alignment vertical="center" wrapText="1"/>
    </xf>
    <xf numFmtId="49" fontId="12" fillId="10" borderId="40" xfId="0" applyNumberFormat="1" applyFont="1" applyFill="1" applyBorder="1" applyAlignment="1">
      <alignment vertical="center" wrapText="1"/>
    </xf>
    <xf numFmtId="49" fontId="6" fillId="2" borderId="0" xfId="0" applyNumberFormat="1" applyFont="1" applyFill="1" applyAlignment="1">
      <alignment vertical="center"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0" borderId="0" xfId="0" applyNumberFormat="1" applyFont="1" applyAlignment="1">
      <alignment vertical="center" wrapText="1"/>
    </xf>
    <xf numFmtId="49" fontId="10" fillId="6" borderId="1" xfId="0" applyNumberFormat="1" applyFont="1" applyFill="1" applyBorder="1" applyAlignment="1">
      <alignment horizontal="center" vertical="center" wrapText="1"/>
    </xf>
    <xf numFmtId="0" fontId="12" fillId="10" borderId="40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3" fontId="11" fillId="9" borderId="40" xfId="0" applyNumberFormat="1" applyFont="1" applyFill="1" applyBorder="1" applyAlignment="1" applyProtection="1">
      <alignment horizontal="right" vertical="center"/>
      <protection locked="0"/>
    </xf>
    <xf numFmtId="3" fontId="7" fillId="12" borderId="0" xfId="0" applyNumberFormat="1" applyFont="1" applyFill="1" applyAlignment="1">
      <alignment horizontal="center" vertical="center" wrapText="1"/>
    </xf>
    <xf numFmtId="0" fontId="5" fillId="12" borderId="29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vertical="center"/>
    </xf>
    <xf numFmtId="0" fontId="8" fillId="12" borderId="65" xfId="0" applyFont="1" applyFill="1" applyBorder="1" applyAlignment="1">
      <alignment vertical="center"/>
    </xf>
    <xf numFmtId="0" fontId="32" fillId="12" borderId="26" xfId="0" applyFont="1" applyFill="1" applyBorder="1" applyAlignment="1">
      <alignment horizontal="left" vertical="center" wrapText="1"/>
    </xf>
    <xf numFmtId="0" fontId="33" fillId="15" borderId="26" xfId="0" applyFont="1" applyFill="1" applyBorder="1" applyAlignment="1">
      <alignment horizontal="left" vertical="center" wrapText="1"/>
    </xf>
    <xf numFmtId="0" fontId="32" fillId="7" borderId="21" xfId="0" applyFont="1" applyFill="1" applyBorder="1" applyAlignment="1">
      <alignment horizontal="left" vertical="center" wrapText="1"/>
    </xf>
    <xf numFmtId="0" fontId="32" fillId="7" borderId="16" xfId="0" applyFont="1" applyFill="1" applyBorder="1" applyAlignment="1">
      <alignment horizontal="left" vertical="center" wrapText="1"/>
    </xf>
    <xf numFmtId="0" fontId="8" fillId="12" borderId="0" xfId="0" applyFont="1" applyFill="1" applyAlignment="1">
      <alignment vertical="center"/>
    </xf>
    <xf numFmtId="3" fontId="7" fillId="12" borderId="0" xfId="0" applyNumberFormat="1" applyFont="1" applyFill="1" applyAlignment="1">
      <alignment vertical="center" wrapText="1"/>
    </xf>
    <xf numFmtId="0" fontId="7" fillId="12" borderId="0" xfId="0" applyFont="1" applyFill="1" applyAlignment="1">
      <alignment horizontal="left" vertical="center"/>
    </xf>
    <xf numFmtId="0" fontId="4" fillId="12" borderId="0" xfId="0" applyFont="1" applyFill="1" applyAlignment="1">
      <alignment horizontal="center" vertical="center"/>
    </xf>
    <xf numFmtId="165" fontId="7" fillId="6" borderId="1" xfId="0" applyNumberFormat="1" applyFont="1" applyFill="1" applyBorder="1" applyAlignment="1">
      <alignment horizontal="center" vertical="center" wrapText="1"/>
    </xf>
    <xf numFmtId="14" fontId="11" fillId="9" borderId="41" xfId="0" applyNumberFormat="1" applyFont="1" applyFill="1" applyBorder="1" applyAlignment="1">
      <alignment horizontal="right" vertical="center"/>
    </xf>
    <xf numFmtId="14" fontId="10" fillId="6" borderId="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3" fontId="7" fillId="6" borderId="1" xfId="0" applyNumberFormat="1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36" fillId="2" borderId="36" xfId="0" applyFont="1" applyFill="1" applyBorder="1" applyAlignment="1">
      <alignment horizontal="left" vertical="center"/>
    </xf>
    <xf numFmtId="3" fontId="6" fillId="12" borderId="54" xfId="0" applyNumberFormat="1" applyFont="1" applyFill="1" applyBorder="1" applyAlignment="1">
      <alignment vertical="center"/>
    </xf>
    <xf numFmtId="14" fontId="11" fillId="9" borderId="40" xfId="0" applyNumberFormat="1" applyFont="1" applyFill="1" applyBorder="1" applyAlignment="1">
      <alignment horizontal="left" vertical="center"/>
    </xf>
    <xf numFmtId="0" fontId="32" fillId="14" borderId="21" xfId="0" applyFont="1" applyFill="1" applyBorder="1" applyAlignment="1">
      <alignment horizontal="left" vertical="center" wrapText="1"/>
    </xf>
    <xf numFmtId="3" fontId="11" fillId="14" borderId="18" xfId="0" applyNumberFormat="1" applyFont="1" applyFill="1" applyBorder="1" applyAlignment="1">
      <alignment horizontal="center" vertical="center" wrapText="1"/>
    </xf>
    <xf numFmtId="3" fontId="21" fillId="8" borderId="17" xfId="0" applyNumberFormat="1" applyFont="1" applyFill="1" applyBorder="1" applyAlignment="1">
      <alignment vertical="center" wrapText="1"/>
    </xf>
    <xf numFmtId="3" fontId="16" fillId="7" borderId="5" xfId="0" applyNumberFormat="1" applyFont="1" applyFill="1" applyBorder="1" applyAlignment="1">
      <alignment horizontal="center" vertical="center" wrapText="1"/>
    </xf>
    <xf numFmtId="0" fontId="6" fillId="12" borderId="69" xfId="0" applyFont="1" applyFill="1" applyBorder="1" applyAlignment="1">
      <alignment vertical="center"/>
    </xf>
    <xf numFmtId="0" fontId="25" fillId="12" borderId="70" xfId="0" applyFont="1" applyFill="1" applyBorder="1" applyAlignment="1">
      <alignment horizontal="right" vertical="center"/>
    </xf>
    <xf numFmtId="3" fontId="25" fillId="12" borderId="71" xfId="0" applyNumberFormat="1" applyFont="1" applyFill="1" applyBorder="1" applyAlignment="1">
      <alignment vertical="center"/>
    </xf>
    <xf numFmtId="3" fontId="4" fillId="12" borderId="0" xfId="0" applyNumberFormat="1" applyFont="1" applyFill="1" applyAlignment="1">
      <alignment vertical="center" wrapText="1"/>
    </xf>
    <xf numFmtId="165" fontId="6" fillId="12" borderId="12" xfId="0" applyNumberFormat="1" applyFont="1" applyFill="1" applyBorder="1" applyAlignment="1">
      <alignment horizontal="left" vertical="center"/>
    </xf>
    <xf numFmtId="165" fontId="6" fillId="12" borderId="12" xfId="0" applyNumberFormat="1" applyFont="1" applyFill="1" applyBorder="1" applyAlignment="1">
      <alignment vertical="center"/>
    </xf>
    <xf numFmtId="165" fontId="6" fillId="12" borderId="0" xfId="0" applyNumberFormat="1" applyFont="1" applyFill="1" applyAlignment="1">
      <alignment vertical="center"/>
    </xf>
    <xf numFmtId="14" fontId="7" fillId="0" borderId="17" xfId="3" applyNumberFormat="1" applyFont="1" applyFill="1" applyBorder="1" applyAlignment="1" applyProtection="1">
      <alignment horizontal="center" vertical="center" wrapText="1"/>
      <protection locked="0"/>
    </xf>
    <xf numFmtId="14" fontId="7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74" xfId="0" applyNumberFormat="1" applyFont="1" applyBorder="1" applyAlignment="1" applyProtection="1">
      <alignment horizontal="right" vertical="center" wrapText="1"/>
      <protection locked="0"/>
    </xf>
    <xf numFmtId="3" fontId="7" fillId="6" borderId="72" xfId="0" applyNumberFormat="1" applyFont="1" applyFill="1" applyBorder="1" applyAlignment="1">
      <alignment horizontal="center" vertical="center" wrapText="1"/>
    </xf>
    <xf numFmtId="3" fontId="10" fillId="6" borderId="72" xfId="0" applyNumberFormat="1" applyFont="1" applyFill="1" applyBorder="1" applyAlignment="1">
      <alignment horizontal="center" vertical="center" wrapText="1"/>
    </xf>
    <xf numFmtId="3" fontId="7" fillId="6" borderId="72" xfId="0" applyNumberFormat="1" applyFont="1" applyFill="1" applyBorder="1" applyAlignment="1" applyProtection="1">
      <alignment horizontal="center" vertical="center" wrapText="1"/>
      <protection locked="0"/>
    </xf>
    <xf numFmtId="3" fontId="10" fillId="6" borderId="73" xfId="0" applyNumberFormat="1" applyFont="1" applyFill="1" applyBorder="1" applyAlignment="1">
      <alignment horizontal="center" vertical="center" wrapText="1"/>
    </xf>
    <xf numFmtId="165" fontId="7" fillId="6" borderId="72" xfId="0" applyNumberFormat="1" applyFont="1" applyFill="1" applyBorder="1" applyAlignment="1">
      <alignment horizontal="center" vertical="center" wrapText="1"/>
    </xf>
    <xf numFmtId="49" fontId="10" fillId="6" borderId="72" xfId="0" applyNumberFormat="1" applyFont="1" applyFill="1" applyBorder="1" applyAlignment="1">
      <alignment horizontal="center" vertical="center" wrapText="1"/>
    </xf>
    <xf numFmtId="0" fontId="10" fillId="6" borderId="72" xfId="0" applyFont="1" applyFill="1" applyBorder="1" applyAlignment="1">
      <alignment horizontal="center" vertical="center" wrapText="1"/>
    </xf>
    <xf numFmtId="0" fontId="7" fillId="6" borderId="72" xfId="0" applyFont="1" applyFill="1" applyBorder="1" applyAlignment="1">
      <alignment horizontal="center" vertical="center" wrapText="1"/>
    </xf>
    <xf numFmtId="165" fontId="10" fillId="6" borderId="72" xfId="0" applyNumberFormat="1" applyFont="1" applyFill="1" applyBorder="1" applyAlignment="1">
      <alignment horizontal="center" vertical="center" wrapText="1"/>
    </xf>
    <xf numFmtId="3" fontId="12" fillId="11" borderId="64" xfId="0" applyNumberFormat="1" applyFont="1" applyFill="1" applyBorder="1" applyAlignment="1">
      <alignment horizontal="right" vertical="center"/>
    </xf>
    <xf numFmtId="3" fontId="12" fillId="11" borderId="43" xfId="0" applyNumberFormat="1" applyFont="1" applyFill="1" applyBorder="1" applyAlignment="1">
      <alignment horizontal="right" vertical="center"/>
    </xf>
    <xf numFmtId="3" fontId="10" fillId="0" borderId="74" xfId="0" applyNumberFormat="1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2" borderId="3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6" fillId="2" borderId="5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6" fillId="2" borderId="36" xfId="0" applyFont="1" applyFill="1" applyBorder="1" applyAlignment="1">
      <alignment vertical="center"/>
    </xf>
    <xf numFmtId="165" fontId="4" fillId="12" borderId="12" xfId="0" applyNumberFormat="1" applyFont="1" applyFill="1" applyBorder="1" applyAlignment="1">
      <alignment horizontal="left" vertical="center"/>
    </xf>
    <xf numFmtId="167" fontId="4" fillId="12" borderId="12" xfId="0" applyNumberFormat="1" applyFont="1" applyFill="1" applyBorder="1" applyAlignment="1">
      <alignment horizontal="left" vertical="center"/>
    </xf>
    <xf numFmtId="0" fontId="39" fillId="0" borderId="37" xfId="0" applyFont="1" applyBorder="1" applyAlignment="1">
      <alignment vertical="center"/>
    </xf>
    <xf numFmtId="165" fontId="6" fillId="12" borderId="49" xfId="0" applyNumberFormat="1" applyFont="1" applyFill="1" applyBorder="1" applyAlignment="1">
      <alignment vertical="center"/>
    </xf>
    <xf numFmtId="0" fontId="36" fillId="2" borderId="0" xfId="0" applyFont="1" applyFill="1" applyAlignment="1">
      <alignment horizontal="left" vertical="center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3" fontId="7" fillId="0" borderId="2" xfId="0" applyNumberFormat="1" applyFont="1" applyBorder="1" applyAlignment="1" applyProtection="1">
      <alignment vertical="center" wrapText="1"/>
      <protection locked="0"/>
    </xf>
    <xf numFmtId="0" fontId="10" fillId="2" borderId="0" xfId="0" applyFont="1" applyFill="1" applyAlignment="1">
      <alignment horizontal="center" vertical="center" wrapText="1"/>
    </xf>
    <xf numFmtId="3" fontId="4" fillId="3" borderId="13" xfId="0" applyNumberFormat="1" applyFont="1" applyFill="1" applyBorder="1" applyAlignment="1">
      <alignment horizontal="right" vertical="center"/>
    </xf>
    <xf numFmtId="3" fontId="7" fillId="6" borderId="9" xfId="0" applyNumberFormat="1" applyFont="1" applyFill="1" applyBorder="1" applyAlignment="1" applyProtection="1">
      <alignment horizontal="center" vertical="center" wrapText="1"/>
      <protection locked="0"/>
    </xf>
    <xf numFmtId="3" fontId="10" fillId="6" borderId="9" xfId="0" applyNumberFormat="1" applyFont="1" applyFill="1" applyBorder="1" applyAlignment="1" applyProtection="1">
      <alignment horizontal="center" vertical="center" wrapText="1"/>
      <protection locked="0"/>
    </xf>
    <xf numFmtId="169" fontId="4" fillId="3" borderId="20" xfId="0" applyNumberFormat="1" applyFont="1" applyFill="1" applyBorder="1" applyAlignment="1">
      <alignment horizontal="right" vertical="center"/>
    </xf>
    <xf numFmtId="3" fontId="10" fillId="0" borderId="79" xfId="0" applyNumberFormat="1" applyFont="1" applyBorder="1" applyAlignment="1">
      <alignment horizontal="right" vertical="center" wrapText="1"/>
    </xf>
    <xf numFmtId="3" fontId="10" fillId="0" borderId="78" xfId="0" applyNumberFormat="1" applyFont="1" applyBorder="1" applyAlignment="1">
      <alignment horizontal="right" vertical="center" wrapText="1"/>
    </xf>
    <xf numFmtId="3" fontId="4" fillId="12" borderId="17" xfId="0" applyNumberFormat="1" applyFont="1" applyFill="1" applyBorder="1" applyAlignment="1">
      <alignment horizontal="center" vertical="center" wrapText="1"/>
    </xf>
    <xf numFmtId="168" fontId="4" fillId="12" borderId="12" xfId="0" applyNumberFormat="1" applyFont="1" applyFill="1" applyBorder="1" applyAlignment="1">
      <alignment horizontal="left" vertical="center"/>
    </xf>
    <xf numFmtId="169" fontId="11" fillId="15" borderId="17" xfId="1" applyNumberFormat="1" applyFont="1" applyFill="1" applyBorder="1" applyAlignment="1" applyProtection="1">
      <alignment horizontal="center" vertical="center" wrapText="1"/>
    </xf>
    <xf numFmtId="3" fontId="12" fillId="12" borderId="17" xfId="0" applyNumberFormat="1" applyFont="1" applyFill="1" applyBorder="1" applyAlignment="1">
      <alignment horizontal="center" vertical="center" wrapText="1"/>
    </xf>
    <xf numFmtId="0" fontId="27" fillId="12" borderId="26" xfId="0" applyFont="1" applyFill="1" applyBorder="1" applyAlignment="1">
      <alignment vertical="center"/>
    </xf>
    <xf numFmtId="0" fontId="18" fillId="12" borderId="54" xfId="0" applyFont="1" applyFill="1" applyBorder="1" applyAlignment="1">
      <alignment vertical="center"/>
    </xf>
    <xf numFmtId="0" fontId="28" fillId="12" borderId="54" xfId="0" applyFont="1" applyFill="1" applyBorder="1" applyAlignment="1">
      <alignment vertical="center"/>
    </xf>
    <xf numFmtId="0" fontId="28" fillId="12" borderId="19" xfId="0" applyFont="1" applyFill="1" applyBorder="1" applyAlignment="1">
      <alignment vertical="center"/>
    </xf>
    <xf numFmtId="0" fontId="28" fillId="12" borderId="22" xfId="0" applyFont="1" applyFill="1" applyBorder="1" applyAlignment="1">
      <alignment vertical="center"/>
    </xf>
    <xf numFmtId="0" fontId="28" fillId="12" borderId="55" xfId="0" applyFont="1" applyFill="1" applyBorder="1" applyAlignment="1">
      <alignment vertical="center"/>
    </xf>
    <xf numFmtId="0" fontId="28" fillId="12" borderId="49" xfId="0" applyFont="1" applyFill="1" applyBorder="1" applyAlignment="1">
      <alignment vertical="center"/>
    </xf>
    <xf numFmtId="0" fontId="28" fillId="12" borderId="56" xfId="0" applyFont="1" applyFill="1" applyBorder="1" applyAlignment="1">
      <alignment vertical="center"/>
    </xf>
    <xf numFmtId="0" fontId="16" fillId="14" borderId="21" xfId="0" applyFont="1" applyFill="1" applyBorder="1" applyAlignment="1">
      <alignment horizontal="left" vertical="center" wrapText="1"/>
    </xf>
    <xf numFmtId="3" fontId="16" fillId="14" borderId="17" xfId="0" applyNumberFormat="1" applyFont="1" applyFill="1" applyBorder="1" applyAlignment="1">
      <alignment horizontal="center" vertical="center" wrapText="1"/>
    </xf>
    <xf numFmtId="0" fontId="6" fillId="2" borderId="37" xfId="0" applyFont="1" applyFill="1" applyBorder="1" applyAlignment="1" applyProtection="1">
      <alignment horizontal="left" vertical="center"/>
      <protection locked="0"/>
    </xf>
    <xf numFmtId="0" fontId="36" fillId="0" borderId="36" xfId="0" quotePrefix="1" applyFont="1" applyBorder="1" applyAlignment="1">
      <alignment horizontal="left" vertical="center"/>
    </xf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left" wrapText="1"/>
    </xf>
    <xf numFmtId="3" fontId="0" fillId="0" borderId="0" xfId="0" applyNumberFormat="1"/>
    <xf numFmtId="3" fontId="41" fillId="0" borderId="0" xfId="0" applyNumberFormat="1" applyFont="1"/>
    <xf numFmtId="3" fontId="10" fillId="6" borderId="2" xfId="0" applyNumberFormat="1" applyFont="1" applyFill="1" applyBorder="1" applyAlignment="1">
      <alignment horizontal="center" vertical="center" wrapText="1"/>
    </xf>
    <xf numFmtId="3" fontId="10" fillId="6" borderId="81" xfId="0" applyNumberFormat="1" applyFont="1" applyFill="1" applyBorder="1" applyAlignment="1">
      <alignment horizontal="center" vertical="center" wrapText="1"/>
    </xf>
    <xf numFmtId="3" fontId="10" fillId="6" borderId="82" xfId="0" applyNumberFormat="1" applyFont="1" applyFill="1" applyBorder="1" applyAlignment="1">
      <alignment horizontal="center" vertical="center" wrapText="1"/>
    </xf>
    <xf numFmtId="3" fontId="10" fillId="17" borderId="24" xfId="0" applyNumberFormat="1" applyFont="1" applyFill="1" applyBorder="1" applyAlignment="1">
      <alignment horizontal="center" vertical="center" wrapText="1"/>
    </xf>
    <xf numFmtId="3" fontId="10" fillId="18" borderId="18" xfId="0" applyNumberFormat="1" applyFont="1" applyFill="1" applyBorder="1" applyAlignment="1">
      <alignment horizontal="center" vertical="center" wrapText="1"/>
    </xf>
    <xf numFmtId="3" fontId="41" fillId="12" borderId="16" xfId="0" applyNumberFormat="1" applyFont="1" applyFill="1" applyBorder="1"/>
    <xf numFmtId="3" fontId="41" fillId="12" borderId="22" xfId="0" applyNumberFormat="1" applyFont="1" applyFill="1" applyBorder="1"/>
    <xf numFmtId="3" fontId="41" fillId="17" borderId="5" xfId="0" applyNumberFormat="1" applyFont="1" applyFill="1" applyBorder="1"/>
    <xf numFmtId="3" fontId="41" fillId="18" borderId="18" xfId="0" applyNumberFormat="1" applyFont="1" applyFill="1" applyBorder="1"/>
    <xf numFmtId="3" fontId="41" fillId="18" borderId="5" xfId="0" applyNumberFormat="1" applyFont="1" applyFill="1" applyBorder="1"/>
    <xf numFmtId="3" fontId="41" fillId="12" borderId="55" xfId="0" applyNumberFormat="1" applyFont="1" applyFill="1" applyBorder="1"/>
    <xf numFmtId="3" fontId="41" fillId="12" borderId="56" xfId="0" applyNumberFormat="1" applyFont="1" applyFill="1" applyBorder="1"/>
    <xf numFmtId="3" fontId="41" fillId="17" borderId="80" xfId="0" applyNumberFormat="1" applyFont="1" applyFill="1" applyBorder="1"/>
    <xf numFmtId="3" fontId="41" fillId="18" borderId="80" xfId="0" applyNumberFormat="1" applyFont="1" applyFill="1" applyBorder="1"/>
    <xf numFmtId="49" fontId="42" fillId="0" borderId="0" xfId="0" applyNumberFormat="1" applyFont="1" applyAlignment="1">
      <alignment horizontal="left" vertical="center" wrapText="1"/>
    </xf>
    <xf numFmtId="49" fontId="0" fillId="0" borderId="0" xfId="0" applyNumberFormat="1" applyAlignment="1" applyProtection="1">
      <alignment wrapText="1"/>
      <protection locked="0"/>
    </xf>
    <xf numFmtId="0" fontId="0" fillId="0" borderId="0" xfId="0" applyProtection="1">
      <protection locked="0"/>
    </xf>
    <xf numFmtId="0" fontId="43" fillId="0" borderId="37" xfId="0" applyFont="1" applyBorder="1" applyAlignment="1">
      <alignment vertical="center"/>
    </xf>
    <xf numFmtId="3" fontId="43" fillId="0" borderId="37" xfId="0" applyNumberFormat="1" applyFont="1" applyBorder="1" applyAlignment="1">
      <alignment horizontal="right" vertical="center"/>
    </xf>
    <xf numFmtId="9" fontId="43" fillId="0" borderId="37" xfId="0" applyNumberFormat="1" applyFont="1" applyBorder="1" applyAlignment="1">
      <alignment horizontal="right" vertical="center"/>
    </xf>
    <xf numFmtId="0" fontId="43" fillId="12" borderId="37" xfId="0" applyFont="1" applyFill="1" applyBorder="1" applyAlignment="1">
      <alignment horizontal="center" vertical="center" wrapText="1"/>
    </xf>
    <xf numFmtId="3" fontId="43" fillId="12" borderId="37" xfId="0" applyNumberFormat="1" applyFont="1" applyFill="1" applyBorder="1" applyAlignment="1">
      <alignment horizontal="center" vertical="center" wrapText="1"/>
    </xf>
    <xf numFmtId="9" fontId="43" fillId="12" borderId="37" xfId="0" applyNumberFormat="1" applyFont="1" applyFill="1" applyBorder="1" applyAlignment="1">
      <alignment horizontal="center" vertical="center" wrapText="1"/>
    </xf>
    <xf numFmtId="1" fontId="44" fillId="2" borderId="37" xfId="0" applyNumberFormat="1" applyFont="1" applyFill="1" applyBorder="1" applyAlignment="1">
      <alignment horizontal="center" vertical="center"/>
    </xf>
    <xf numFmtId="3" fontId="44" fillId="2" borderId="37" xfId="0" applyNumberFormat="1" applyFont="1" applyFill="1" applyBorder="1" applyAlignment="1">
      <alignment horizontal="right" vertical="center"/>
    </xf>
    <xf numFmtId="9" fontId="44" fillId="2" borderId="37" xfId="1" applyFont="1" applyFill="1" applyBorder="1" applyAlignment="1" applyProtection="1">
      <alignment horizontal="right" vertical="center"/>
    </xf>
    <xf numFmtId="0" fontId="44" fillId="2" borderId="37" xfId="0" applyFont="1" applyFill="1" applyBorder="1" applyAlignment="1">
      <alignment horizontal="center" vertical="center"/>
    </xf>
    <xf numFmtId="9" fontId="44" fillId="2" borderId="37" xfId="0" applyNumberFormat="1" applyFont="1" applyFill="1" applyBorder="1" applyAlignment="1">
      <alignment horizontal="right" vertical="center"/>
    </xf>
    <xf numFmtId="0" fontId="44" fillId="2" borderId="0" xfId="0" applyFont="1" applyFill="1" applyAlignment="1">
      <alignment horizontal="center" vertical="center"/>
    </xf>
    <xf numFmtId="3" fontId="44" fillId="2" borderId="0" xfId="0" applyNumberFormat="1" applyFont="1" applyFill="1" applyAlignment="1">
      <alignment horizontal="right" vertical="center"/>
    </xf>
    <xf numFmtId="9" fontId="44" fillId="2" borderId="0" xfId="0" applyNumberFormat="1" applyFont="1" applyFill="1" applyAlignment="1">
      <alignment horizontal="right" vertical="center"/>
    </xf>
    <xf numFmtId="0" fontId="44" fillId="2" borderId="42" xfId="0" applyFont="1" applyFill="1" applyBorder="1" applyAlignment="1">
      <alignment horizontal="center" vertical="center"/>
    </xf>
    <xf numFmtId="3" fontId="44" fillId="2" borderId="42" xfId="0" applyNumberFormat="1" applyFont="1" applyFill="1" applyBorder="1" applyAlignment="1">
      <alignment horizontal="right" vertical="center"/>
    </xf>
    <xf numFmtId="9" fontId="44" fillId="2" borderId="42" xfId="0" applyNumberFormat="1" applyFont="1" applyFill="1" applyBorder="1" applyAlignment="1">
      <alignment horizontal="right" vertical="center"/>
    </xf>
    <xf numFmtId="0" fontId="44" fillId="2" borderId="37" xfId="0" applyFont="1" applyFill="1" applyBorder="1" applyAlignment="1">
      <alignment vertical="center"/>
    </xf>
    <xf numFmtId="0" fontId="44" fillId="2" borderId="36" xfId="0" applyFont="1" applyFill="1" applyBorder="1" applyAlignment="1">
      <alignment vertical="center"/>
    </xf>
    <xf numFmtId="3" fontId="44" fillId="2" borderId="36" xfId="0" applyNumberFormat="1" applyFont="1" applyFill="1" applyBorder="1" applyAlignment="1">
      <alignment horizontal="right" vertical="center"/>
    </xf>
    <xf numFmtId="9" fontId="44" fillId="2" borderId="36" xfId="0" applyNumberFormat="1" applyFont="1" applyFill="1" applyBorder="1" applyAlignment="1">
      <alignment horizontal="right" vertical="center"/>
    </xf>
    <xf numFmtId="1" fontId="44" fillId="2" borderId="37" xfId="0" applyNumberFormat="1" applyFont="1" applyFill="1" applyBorder="1" applyAlignment="1">
      <alignment horizontal="center" vertical="center" wrapText="1"/>
    </xf>
    <xf numFmtId="0" fontId="45" fillId="0" borderId="37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6" fillId="2" borderId="42" xfId="0" applyFont="1" applyFill="1" applyBorder="1" applyAlignment="1">
      <alignment horizontal="center" vertical="center"/>
    </xf>
    <xf numFmtId="0" fontId="11" fillId="0" borderId="42" xfId="0" applyFont="1" applyBorder="1" applyAlignment="1">
      <alignment vertical="center"/>
    </xf>
    <xf numFmtId="0" fontId="5" fillId="0" borderId="42" xfId="0" applyFont="1" applyBorder="1" applyAlignment="1">
      <alignment vertical="center"/>
    </xf>
    <xf numFmtId="0" fontId="7" fillId="0" borderId="42" xfId="0" applyFont="1" applyBorder="1" applyAlignment="1">
      <alignment vertical="center"/>
    </xf>
    <xf numFmtId="0" fontId="6" fillId="2" borderId="37" xfId="0" applyFont="1" applyFill="1" applyBorder="1" applyAlignment="1">
      <alignment vertical="center"/>
    </xf>
    <xf numFmtId="0" fontId="42" fillId="0" borderId="0" xfId="0" applyFont="1" applyAlignment="1">
      <alignment horizontal="left"/>
    </xf>
    <xf numFmtId="168" fontId="11" fillId="15" borderId="17" xfId="1" applyNumberFormat="1" applyFont="1" applyFill="1" applyBorder="1" applyAlignment="1" applyProtection="1">
      <alignment horizontal="center" vertical="center" wrapText="1"/>
    </xf>
    <xf numFmtId="3" fontId="22" fillId="0" borderId="83" xfId="0" applyNumberFormat="1" applyFont="1" applyBorder="1" applyAlignment="1" applyProtection="1">
      <alignment vertical="center" wrapText="1"/>
      <protection locked="0"/>
    </xf>
    <xf numFmtId="3" fontId="22" fillId="0" borderId="5" xfId="0" applyNumberFormat="1" applyFont="1" applyBorder="1" applyAlignment="1" applyProtection="1">
      <alignment horizontal="right" vertical="center" wrapText="1"/>
      <protection locked="0"/>
    </xf>
    <xf numFmtId="0" fontId="8" fillId="12" borderId="30" xfId="0" applyFont="1" applyFill="1" applyBorder="1" applyAlignment="1">
      <alignment vertical="center"/>
    </xf>
    <xf numFmtId="3" fontId="10" fillId="0" borderId="1" xfId="0" applyNumberFormat="1" applyFont="1" applyBorder="1" applyAlignment="1" applyProtection="1">
      <alignment horizontal="right" vertical="center" wrapText="1"/>
      <protection locked="0"/>
    </xf>
    <xf numFmtId="0" fontId="7" fillId="19" borderId="1" xfId="0" applyFont="1" applyFill="1" applyBorder="1" applyAlignment="1" applyProtection="1">
      <alignment vertical="center" wrapText="1"/>
      <protection locked="0"/>
    </xf>
    <xf numFmtId="14" fontId="7" fillId="0" borderId="1" xfId="1" applyNumberFormat="1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>
      <alignment horizontal="left" vertical="top" wrapText="1"/>
    </xf>
    <xf numFmtId="0" fontId="7" fillId="0" borderId="36" xfId="0" applyFont="1" applyBorder="1" applyAlignment="1">
      <alignment horizontal="left" vertical="top" wrapText="1"/>
    </xf>
    <xf numFmtId="0" fontId="7" fillId="0" borderId="36" xfId="0" applyFont="1" applyBorder="1" applyAlignment="1">
      <alignment horizontal="left" vertical="top"/>
    </xf>
    <xf numFmtId="0" fontId="10" fillId="0" borderId="75" xfId="0" applyFont="1" applyBorder="1" applyAlignment="1">
      <alignment horizontal="center" vertical="center" wrapText="1"/>
    </xf>
    <xf numFmtId="0" fontId="10" fillId="0" borderId="76" xfId="0" applyFont="1" applyBorder="1" applyAlignment="1">
      <alignment horizontal="center" vertical="center" wrapText="1"/>
    </xf>
    <xf numFmtId="0" fontId="10" fillId="0" borderId="77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3" fontId="8" fillId="0" borderId="12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3" fontId="8" fillId="0" borderId="48" xfId="0" applyNumberFormat="1" applyFont="1" applyBorder="1" applyAlignment="1">
      <alignment horizontal="center" vertical="center"/>
    </xf>
    <xf numFmtId="3" fontId="8" fillId="0" borderId="49" xfId="0" applyNumberFormat="1" applyFont="1" applyBorder="1" applyAlignment="1">
      <alignment horizontal="center" vertical="center"/>
    </xf>
    <xf numFmtId="3" fontId="8" fillId="0" borderId="45" xfId="0" applyNumberFormat="1" applyFont="1" applyBorder="1" applyAlignment="1">
      <alignment horizontal="center" vertical="center"/>
    </xf>
    <xf numFmtId="166" fontId="7" fillId="0" borderId="10" xfId="0" applyNumberFormat="1" applyFont="1" applyBorder="1" applyAlignment="1" applyProtection="1">
      <alignment horizontal="center" vertical="center" wrapText="1"/>
      <protection locked="0"/>
    </xf>
    <xf numFmtId="166" fontId="7" fillId="0" borderId="11" xfId="0" applyNumberFormat="1" applyFont="1" applyBorder="1" applyAlignment="1" applyProtection="1">
      <alignment horizontal="center" vertical="center" wrapText="1"/>
      <protection locked="0"/>
    </xf>
    <xf numFmtId="166" fontId="7" fillId="0" borderId="8" xfId="0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168" fontId="7" fillId="0" borderId="21" xfId="0" applyNumberFormat="1" applyFont="1" applyBorder="1" applyAlignment="1" applyProtection="1">
      <alignment horizontal="center" vertical="center" wrapText="1"/>
      <protection locked="0"/>
    </xf>
    <xf numFmtId="168" fontId="7" fillId="0" borderId="40" xfId="0" applyNumberFormat="1" applyFont="1" applyBorder="1" applyAlignment="1" applyProtection="1">
      <alignment horizontal="center" vertical="center" wrapText="1"/>
      <protection locked="0"/>
    </xf>
    <xf numFmtId="168" fontId="7" fillId="0" borderId="20" xfId="0" applyNumberFormat="1" applyFont="1" applyBorder="1" applyAlignment="1" applyProtection="1">
      <alignment horizontal="center" vertical="center" wrapText="1"/>
      <protection locked="0"/>
    </xf>
    <xf numFmtId="0" fontId="6" fillId="3" borderId="58" xfId="0" applyFont="1" applyFill="1" applyBorder="1" applyAlignment="1">
      <alignment horizontal="right" vertical="center"/>
    </xf>
    <xf numFmtId="0" fontId="6" fillId="3" borderId="59" xfId="0" applyFont="1" applyFill="1" applyBorder="1" applyAlignment="1">
      <alignment horizontal="right" vertical="center"/>
    </xf>
    <xf numFmtId="0" fontId="6" fillId="3" borderId="61" xfId="0" applyFont="1" applyFill="1" applyBorder="1" applyAlignment="1">
      <alignment horizontal="right" vertical="center"/>
    </xf>
    <xf numFmtId="0" fontId="6" fillId="3" borderId="62" xfId="0" applyFont="1" applyFill="1" applyBorder="1" applyAlignment="1">
      <alignment horizontal="right" vertical="center"/>
    </xf>
    <xf numFmtId="0" fontId="4" fillId="3" borderId="66" xfId="0" applyFont="1" applyFill="1" applyBorder="1" applyAlignment="1">
      <alignment horizontal="right" vertical="center"/>
    </xf>
    <xf numFmtId="0" fontId="4" fillId="3" borderId="67" xfId="0" applyFont="1" applyFill="1" applyBorder="1" applyAlignment="1">
      <alignment horizontal="right" vertical="center"/>
    </xf>
    <xf numFmtId="0" fontId="4" fillId="3" borderId="21" xfId="0" applyFont="1" applyFill="1" applyBorder="1" applyAlignment="1">
      <alignment horizontal="right" vertical="center"/>
    </xf>
    <xf numFmtId="0" fontId="4" fillId="3" borderId="40" xfId="0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7" fillId="0" borderId="50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165" fontId="6" fillId="0" borderId="3" xfId="0" applyNumberFormat="1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7" fontId="6" fillId="0" borderId="10" xfId="0" applyNumberFormat="1" applyFont="1" applyBorder="1" applyAlignment="1">
      <alignment horizontal="center" vertical="center" wrapText="1"/>
    </xf>
    <xf numFmtId="167" fontId="6" fillId="0" borderId="11" xfId="0" applyNumberFormat="1" applyFont="1" applyBorder="1" applyAlignment="1">
      <alignment horizontal="center" vertical="center" wrapText="1"/>
    </xf>
    <xf numFmtId="167" fontId="6" fillId="0" borderId="8" xfId="0" applyNumberFormat="1" applyFont="1" applyBorder="1" applyAlignment="1">
      <alignment horizontal="center" vertical="center" wrapText="1"/>
    </xf>
    <xf numFmtId="165" fontId="6" fillId="0" borderId="9" xfId="0" applyNumberFormat="1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165" fontId="6" fillId="0" borderId="66" xfId="0" applyNumberFormat="1" applyFont="1" applyBorder="1" applyAlignment="1">
      <alignment horizontal="center" vertical="center" wrapText="1"/>
    </xf>
    <xf numFmtId="165" fontId="6" fillId="0" borderId="67" xfId="0" applyNumberFormat="1" applyFont="1" applyBorder="1" applyAlignment="1">
      <alignment horizontal="center" vertical="center" wrapText="1"/>
    </xf>
    <xf numFmtId="165" fontId="6" fillId="0" borderId="68" xfId="0" applyNumberFormat="1" applyFont="1" applyBorder="1" applyAlignment="1">
      <alignment horizontal="center" vertical="center" wrapText="1"/>
    </xf>
    <xf numFmtId="168" fontId="6" fillId="0" borderId="21" xfId="0" applyNumberFormat="1" applyFont="1" applyBorder="1" applyAlignment="1">
      <alignment horizontal="center" vertical="center" wrapText="1"/>
    </xf>
    <xf numFmtId="168" fontId="6" fillId="0" borderId="40" xfId="0" applyNumberFormat="1" applyFont="1" applyBorder="1" applyAlignment="1">
      <alignment horizontal="center" vertical="center" wrapText="1"/>
    </xf>
    <xf numFmtId="168" fontId="6" fillId="0" borderId="2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66" xfId="0" applyFont="1" applyBorder="1" applyAlignment="1">
      <alignment horizontal="right" vertical="center"/>
    </xf>
    <xf numFmtId="0" fontId="6" fillId="0" borderId="67" xfId="0" applyFont="1" applyBorder="1" applyAlignment="1">
      <alignment horizontal="right" vertical="center"/>
    </xf>
    <xf numFmtId="0" fontId="6" fillId="0" borderId="68" xfId="0" applyFont="1" applyBorder="1" applyAlignment="1">
      <alignment horizontal="right" vertical="center"/>
    </xf>
    <xf numFmtId="0" fontId="40" fillId="12" borderId="26" xfId="0" applyFont="1" applyFill="1" applyBorder="1" applyAlignment="1">
      <alignment horizontal="center" vertical="center"/>
    </xf>
    <xf numFmtId="0" fontId="40" fillId="12" borderId="54" xfId="0" applyFont="1" applyFill="1" applyBorder="1" applyAlignment="1">
      <alignment horizontal="center" vertical="center"/>
    </xf>
    <xf numFmtId="0" fontId="40" fillId="12" borderId="19" xfId="0" applyFont="1" applyFill="1" applyBorder="1" applyAlignment="1">
      <alignment horizontal="center" vertical="center"/>
    </xf>
    <xf numFmtId="0" fontId="40" fillId="12" borderId="16" xfId="0" applyFont="1" applyFill="1" applyBorder="1" applyAlignment="1">
      <alignment horizontal="center" vertical="center"/>
    </xf>
    <xf numFmtId="0" fontId="40" fillId="12" borderId="0" xfId="0" applyFont="1" applyFill="1" applyAlignment="1">
      <alignment horizontal="center" vertical="center"/>
    </xf>
    <xf numFmtId="0" fontId="40" fillId="12" borderId="22" xfId="0" applyFont="1" applyFill="1" applyBorder="1" applyAlignment="1">
      <alignment horizontal="center" vertical="center"/>
    </xf>
    <xf numFmtId="0" fontId="40" fillId="12" borderId="55" xfId="0" applyFont="1" applyFill="1" applyBorder="1" applyAlignment="1">
      <alignment horizontal="center" vertical="center"/>
    </xf>
    <xf numFmtId="0" fontId="40" fillId="12" borderId="49" xfId="0" applyFont="1" applyFill="1" applyBorder="1" applyAlignment="1">
      <alignment horizontal="center" vertical="center"/>
    </xf>
    <xf numFmtId="0" fontId="40" fillId="12" borderId="56" xfId="0" applyFont="1" applyFill="1" applyBorder="1" applyAlignment="1">
      <alignment horizontal="center" vertical="center"/>
    </xf>
    <xf numFmtId="0" fontId="4" fillId="12" borderId="16" xfId="4" applyFont="1" applyFill="1" applyBorder="1" applyAlignment="1">
      <alignment horizontal="left" vertical="center" wrapText="1"/>
    </xf>
    <xf numFmtId="9" fontId="11" fillId="12" borderId="0" xfId="1" applyFont="1" applyFill="1" applyBorder="1" applyAlignment="1" applyProtection="1">
      <alignment horizontal="center" vertical="center"/>
    </xf>
    <xf numFmtId="0" fontId="26" fillId="3" borderId="26" xfId="0" applyFont="1" applyFill="1" applyBorder="1" applyAlignment="1">
      <alignment horizontal="right" vertical="center" wrapText="1"/>
    </xf>
    <xf numFmtId="0" fontId="26" fillId="3" borderId="19" xfId="0" applyFont="1" applyFill="1" applyBorder="1" applyAlignment="1">
      <alignment horizontal="right" vertical="center" wrapText="1"/>
    </xf>
    <xf numFmtId="0" fontId="26" fillId="3" borderId="55" xfId="0" applyFont="1" applyFill="1" applyBorder="1" applyAlignment="1">
      <alignment horizontal="right" vertical="center" wrapText="1"/>
    </xf>
    <xf numFmtId="0" fontId="26" fillId="3" borderId="56" xfId="0" applyFont="1" applyFill="1" applyBorder="1" applyAlignment="1">
      <alignment horizontal="right" vertical="center" wrapText="1"/>
    </xf>
    <xf numFmtId="3" fontId="26" fillId="3" borderId="18" xfId="0" applyNumberFormat="1" applyFont="1" applyFill="1" applyBorder="1" applyAlignment="1">
      <alignment horizontal="right" vertical="center"/>
    </xf>
    <xf numFmtId="3" fontId="26" fillId="3" borderId="80" xfId="0" applyNumberFormat="1" applyFont="1" applyFill="1" applyBorder="1" applyAlignment="1">
      <alignment horizontal="right" vertical="center"/>
    </xf>
    <xf numFmtId="3" fontId="10" fillId="13" borderId="10" xfId="0" applyNumberFormat="1" applyFont="1" applyFill="1" applyBorder="1" applyAlignment="1">
      <alignment horizontal="center" vertical="center" wrapText="1"/>
    </xf>
    <xf numFmtId="3" fontId="10" fillId="13" borderId="8" xfId="0" applyNumberFormat="1" applyFont="1" applyFill="1" applyBorder="1" applyAlignment="1">
      <alignment horizontal="center" vertical="center" wrapText="1"/>
    </xf>
    <xf numFmtId="3" fontId="10" fillId="13" borderId="12" xfId="0" applyNumberFormat="1" applyFont="1" applyFill="1" applyBorder="1" applyAlignment="1">
      <alignment horizontal="center" vertical="center" wrapText="1"/>
    </xf>
    <xf numFmtId="3" fontId="10" fillId="13" borderId="13" xfId="0" applyNumberFormat="1" applyFont="1" applyFill="1" applyBorder="1" applyAlignment="1">
      <alignment horizontal="center" vertical="center" wrapText="1"/>
    </xf>
    <xf numFmtId="3" fontId="10" fillId="13" borderId="9" xfId="0" applyNumberFormat="1" applyFont="1" applyFill="1" applyBorder="1" applyAlignment="1">
      <alignment horizontal="center" vertical="center" wrapText="1"/>
    </xf>
    <xf numFmtId="3" fontId="10" fillId="13" borderId="4" xfId="0" applyNumberFormat="1" applyFont="1" applyFill="1" applyBorder="1" applyAlignment="1">
      <alignment horizontal="center" vertical="center" wrapText="1"/>
    </xf>
    <xf numFmtId="0" fontId="19" fillId="12" borderId="16" xfId="0" applyFont="1" applyFill="1" applyBorder="1" applyAlignment="1">
      <alignment horizontal="left" vertical="center" wrapText="1"/>
    </xf>
    <xf numFmtId="0" fontId="19" fillId="12" borderId="0" xfId="0" applyFont="1" applyFill="1" applyAlignment="1">
      <alignment horizontal="left" vertical="center" wrapText="1"/>
    </xf>
    <xf numFmtId="0" fontId="4" fillId="12" borderId="26" xfId="0" applyFont="1" applyFill="1" applyBorder="1" applyAlignment="1">
      <alignment horizontal="center" vertical="center" wrapText="1"/>
    </xf>
    <xf numFmtId="0" fontId="4" fillId="12" borderId="54" xfId="0" applyFont="1" applyFill="1" applyBorder="1" applyAlignment="1">
      <alignment horizontal="center" vertical="center" wrapText="1"/>
    </xf>
    <xf numFmtId="0" fontId="4" fillId="12" borderId="19" xfId="0" applyFont="1" applyFill="1" applyBorder="1" applyAlignment="1">
      <alignment horizontal="center" vertical="center" wrapText="1"/>
    </xf>
    <xf numFmtId="0" fontId="4" fillId="12" borderId="55" xfId="0" applyFont="1" applyFill="1" applyBorder="1" applyAlignment="1">
      <alignment horizontal="center" vertical="center" wrapText="1"/>
    </xf>
    <xf numFmtId="0" fontId="4" fillId="12" borderId="49" xfId="0" applyFont="1" applyFill="1" applyBorder="1" applyAlignment="1">
      <alignment horizontal="center" vertical="center" wrapText="1"/>
    </xf>
    <xf numFmtId="0" fontId="4" fillId="12" borderId="56" xfId="0" applyFont="1" applyFill="1" applyBorder="1" applyAlignment="1">
      <alignment horizontal="center" vertical="center" wrapText="1"/>
    </xf>
    <xf numFmtId="0" fontId="25" fillId="12" borderId="16" xfId="0" applyFont="1" applyFill="1" applyBorder="1" applyAlignment="1">
      <alignment horizontal="right" vertical="center"/>
    </xf>
    <xf numFmtId="0" fontId="25" fillId="12" borderId="0" xfId="0" applyFont="1" applyFill="1" applyAlignment="1">
      <alignment horizontal="right" vertical="center"/>
    </xf>
    <xf numFmtId="0" fontId="25" fillId="12" borderId="55" xfId="0" applyFont="1" applyFill="1" applyBorder="1" applyAlignment="1">
      <alignment horizontal="right" vertical="center"/>
    </xf>
    <xf numFmtId="0" fontId="25" fillId="12" borderId="49" xfId="0" applyFont="1" applyFill="1" applyBorder="1" applyAlignment="1">
      <alignment horizontal="right" vertical="center"/>
    </xf>
  </cellXfs>
  <cellStyles count="5">
    <cellStyle name="Ezres 2" xfId="2" xr:uid="{14491A87-652E-8545-BC85-6D98BD548E18}"/>
    <cellStyle name="Normál" xfId="0" builtinId="0"/>
    <cellStyle name="Normál 2" xfId="4" xr:uid="{5B9862E9-30DD-43B1-8266-2C0735530457}"/>
    <cellStyle name="Rossz" xfId="3" builtinId="27"/>
    <cellStyle name="Százalék" xfId="1" builtinId="5"/>
  </cellStyles>
  <dxfs count="1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19" formatCode="yyyy/mm/dd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" formatCode="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" formatCode="#,##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19" formatCode="yyyy/mm/dd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19" formatCode="yyyy/mm/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19" formatCode="yyyy/mm/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alignment horizontal="general" vertical="center" textRotation="0" wrapText="1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ajor"/>
      </font>
      <alignment vertical="center" indent="0" justifyLastLine="0" shrinkToFit="0" readingOrder="0"/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" formatCode="#,##0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" formatCode="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" formatCode="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" formatCode="#,##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" formatCode="#,##0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0" formatCode="General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0" formatCode="General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19" formatCode="yyyy/mm/dd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19" formatCode="yyyy/mm/dd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19" formatCode="yyyy/mm/dd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numFmt numFmtId="30" formatCode="@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charset val="238"/>
        <scheme val="major"/>
      </font>
      <alignment horizontal="general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ajor"/>
      </font>
      <alignment vertical="center" indent="0" justifyLastLine="0" shrinkToFit="0" readingOrder="0"/>
      <protection locked="1" hidden="0"/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0070C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  <fill>
        <patternFill>
          <bgColor rgb="FFFFFF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C0006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683382</xdr:colOff>
      <xdr:row>5</xdr:row>
      <xdr:rowOff>330804</xdr:rowOff>
    </xdr:from>
    <xdr:to>
      <xdr:col>13</xdr:col>
      <xdr:colOff>301792</xdr:colOff>
      <xdr:row>11</xdr:row>
      <xdr:rowOff>10583</xdr:rowOff>
    </xdr:to>
    <xdr:pic>
      <xdr:nvPicPr>
        <xdr:cNvPr id="4" name="Kép 3">
          <a:extLst>
            <a:ext uri="{FF2B5EF4-FFF2-40B4-BE49-F238E27FC236}">
              <a16:creationId xmlns:a16="http://schemas.microsoft.com/office/drawing/2014/main" id="{BFDA3CAA-71BB-43F2-96D9-7C6CC232E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00215" y="1230387"/>
          <a:ext cx="2793410" cy="11720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476540</xdr:colOff>
      <xdr:row>5</xdr:row>
      <xdr:rowOff>370412</xdr:rowOff>
    </xdr:from>
    <xdr:to>
      <xdr:col>8</xdr:col>
      <xdr:colOff>637931</xdr:colOff>
      <xdr:row>10</xdr:row>
      <xdr:rowOff>349251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2C73A954-F9A7-49FC-876A-B45C8A934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86207" y="1269995"/>
          <a:ext cx="2623074" cy="108691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4EF4BD-19EF-4AA0-BDB7-519316013BCB}" name="Táblázat1" displayName="Táblázat1" ref="A15:N75" totalsRowShown="0" headerRowDxfId="85" dataDxfId="83" headerRowBorderDxfId="84" tableBorderDxfId="82">
  <tableColumns count="14">
    <tableColumn id="1" xr3:uid="{DAB9B771-9527-4DFE-A183-59A1982EE4FF}" name="Sorszám" dataDxfId="81"/>
    <tableColumn id="10" xr3:uid="{B48C6DFA-DC22-4F22-8D58-8877B655C63F}" name="Költségelem megnevezése" dataDxfId="80"/>
    <tableColumn id="4" xr3:uid="{4A0BC6B5-B438-40F7-85F3-3EFF2EF90F3B}" name="Számla_x000a_sorszáma" dataDxfId="79"/>
    <tableColumn id="5" xr3:uid="{C2C772C8-DD31-4104-BB36-99E017666EF7}" name="Teljesítés dátuma" dataDxfId="78"/>
    <tableColumn id="6" xr3:uid="{F5ED4124-8691-44C4-B4D7-C0234D0EEEBF}" name="Számla kiállításának dátuma" dataDxfId="77"/>
    <tableColumn id="7" xr3:uid="{9872F33B-BC4A-4CC6-B66E-D353F703321D}" name="Számla kifizetésének dátuma" dataDxfId="76" dataCellStyle="Százalék"/>
    <tableColumn id="8" xr3:uid="{9C32E184-3E91-4367-BA1F-DB4606B94F88}" name="Szállító / _x000a_Kiállító neve" dataDxfId="75"/>
    <tableColumn id="9" xr3:uid="{84AEE52A-859C-4A81-B275-67BFBD0B1907}" name="Szállító / Kiállító adószáma" dataDxfId="74"/>
    <tableColumn id="11" xr3:uid="{7BB26293-761F-48BC-ACF9-324CF5DCC0EF}" name="Termék/szolgáltatás megnevezése - gazdasági esemény rövid leírása" dataDxfId="73"/>
    <tableColumn id="12" xr3:uid="{A2EBA6EA-5BAE-47AF-938D-2FE65FCEF856}" name="Nettó _x000a_összeg" dataDxfId="72"/>
    <tableColumn id="13" xr3:uid="{DCEE4558-2EAA-4BA6-9B08-E52ED444863B}" name="ÁFA_x000a_összeg" dataDxfId="71"/>
    <tableColumn id="14" xr3:uid="{9C9AF28A-FEE0-466C-84FD-9525F1D64FD1}" name="Bruttó összeg" dataDxfId="70">
      <calculatedColumnFormula>Táblázat1[[#This Row],[Nettó 
összeg]]+Táblázat1[[#This Row],[ÁFA
összeg]]</calculatedColumnFormula>
    </tableColumn>
    <tableColumn id="2" xr3:uid="{09D6CBBB-CF57-4F37-8B3A-CB5A82746959}" name="EGYÉB FORRÁS _x000a_terhére _x000a_elszámolni kívánt _x000a_összeg" dataDxfId="69"/>
    <tableColumn id="15" xr3:uid="{80183B0A-B45B-4AC6-B381-57B07FC06C8F}" name="TÁMOGATÁS _x000a_terhére _x000a_elszámolni kívánt _x000a_összeg" dataDxfId="6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2AB7E7-1E09-4842-BA0B-7A44D62C5466}" name="Táblázat13" displayName="Táblázat13" ref="A15:I62" totalsRowShown="0" headerRowDxfId="33" dataDxfId="31" headerRowBorderDxfId="32" tableBorderDxfId="30">
  <tableColumns count="9">
    <tableColumn id="1" xr3:uid="{70EC0683-1C99-49F2-A45A-418C4E4E7EB5}" name="Sorszám" dataDxfId="29"/>
    <tableColumn id="10" xr3:uid="{46949BE8-7FEA-4C8B-9EF8-720D42FEBA2B}" name="Költségelem megnevezése" dataDxfId="28"/>
    <tableColumn id="8" xr3:uid="{4753D016-8DAE-4804-AE6C-B3CE4C3A077B}" name="Tevékenység vagy megbízási szerződés_x000a_kezdete" dataDxfId="27"/>
    <tableColumn id="3" xr3:uid="{D2747138-4F0D-48FA-B4E9-610C18D6EB95}" name="Tevékenység vagy megbízási szerződés_x000a_vége" dataDxfId="26"/>
    <tableColumn id="4" xr3:uid="{4221D867-8038-42F2-B6E7-E89CB57611A8}" name="Kifizetés _x000a_dátuma" dataDxfId="25"/>
    <tableColumn id="9" xr3:uid="{DFF7B184-15B9-4600-B58E-F883995CE5D5}" name="Foglalkoztatott(ak) neve, pozíciója/feladatköre, _x000a_elvégzett tevékenység(ek) rövid leírása" dataDxfId="24"/>
    <tableColumn id="12" xr3:uid="{A0B8FAB2-5375-40EA-AC84-C2342A5202CC}" name="Bruttó bér/juttatás/díj/ járulék összege" dataDxfId="23"/>
    <tableColumn id="2" xr3:uid="{D8412BA3-1799-4899-B120-8A3FE7D668DF}" name="EGYÉB FORRÁS _x000a_terhére _x000a_elszámolni kívánt _x000a_összeg" dataDxfId="22"/>
    <tableColumn id="15" xr3:uid="{9B7DE8E7-C85A-42E5-BC12-853EAC2350C9}" name="TÁMOGATÁS _x000a_terhére_x000a_ elszámolni_x000a_ kívánt_x000a_ összeg" dataDxfId="2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55BE8-F534-4021-ABA4-1F862BEBA5E5}">
  <dimension ref="A1:B46"/>
  <sheetViews>
    <sheetView zoomScaleNormal="100" workbookViewId="0">
      <selection activeCell="C3" sqref="C3"/>
    </sheetView>
  </sheetViews>
  <sheetFormatPr defaultColWidth="8.7109375" defaultRowHeight="15" x14ac:dyDescent="0.25"/>
  <cols>
    <col min="1" max="1" width="4.28515625" style="106" customWidth="1"/>
    <col min="2" max="2" width="129.140625" style="59" customWidth="1"/>
    <col min="3" max="16384" width="8.7109375" style="105"/>
  </cols>
  <sheetData>
    <row r="1" spans="1:2" ht="17.25" x14ac:dyDescent="0.25">
      <c r="A1" s="104" t="s">
        <v>212</v>
      </c>
    </row>
    <row r="3" spans="1:2" ht="207" customHeight="1" x14ac:dyDescent="0.25">
      <c r="A3" s="308" t="s">
        <v>0</v>
      </c>
      <c r="B3" s="310"/>
    </row>
    <row r="5" spans="1:2" x14ac:dyDescent="0.25">
      <c r="A5" s="106" t="s">
        <v>1</v>
      </c>
    </row>
    <row r="7" spans="1:2" ht="30" x14ac:dyDescent="0.25">
      <c r="A7" s="107">
        <v>1</v>
      </c>
      <c r="B7" s="59" t="s">
        <v>2</v>
      </c>
    </row>
    <row r="8" spans="1:2" x14ac:dyDescent="0.25">
      <c r="A8" s="107"/>
      <c r="B8" s="59" t="s">
        <v>3</v>
      </c>
    </row>
    <row r="9" spans="1:2" x14ac:dyDescent="0.25">
      <c r="A9" s="107"/>
    </row>
    <row r="10" spans="1:2" ht="33.950000000000003" customHeight="1" x14ac:dyDescent="0.25">
      <c r="A10" s="107">
        <f>+A7+1</f>
        <v>2</v>
      </c>
      <c r="B10" s="59" t="s">
        <v>4</v>
      </c>
    </row>
    <row r="11" spans="1:2" x14ac:dyDescent="0.25">
      <c r="A11" s="107"/>
    </row>
    <row r="12" spans="1:2" ht="21.6" customHeight="1" x14ac:dyDescent="0.25">
      <c r="A12" s="107">
        <f>+A10+1</f>
        <v>3</v>
      </c>
      <c r="B12" s="59" t="s">
        <v>5</v>
      </c>
    </row>
    <row r="13" spans="1:2" ht="33.950000000000003" customHeight="1" x14ac:dyDescent="0.25">
      <c r="A13" s="106" t="s">
        <v>6</v>
      </c>
      <c r="B13" s="59" t="s">
        <v>7</v>
      </c>
    </row>
    <row r="14" spans="1:2" ht="33.950000000000003" customHeight="1" x14ac:dyDescent="0.25">
      <c r="A14" s="106" t="s">
        <v>8</v>
      </c>
      <c r="B14" s="59" t="s">
        <v>9</v>
      </c>
    </row>
    <row r="15" spans="1:2" ht="48" customHeight="1" x14ac:dyDescent="0.25">
      <c r="A15" s="106" t="s">
        <v>10</v>
      </c>
      <c r="B15" s="59" t="s">
        <v>11</v>
      </c>
    </row>
    <row r="16" spans="1:2" ht="120.95" customHeight="1" x14ac:dyDescent="0.25">
      <c r="A16" s="106" t="s">
        <v>12</v>
      </c>
      <c r="B16" s="59" t="s">
        <v>13</v>
      </c>
    </row>
    <row r="17" spans="1:2" ht="77.45" customHeight="1" x14ac:dyDescent="0.25">
      <c r="A17" s="106" t="s">
        <v>14</v>
      </c>
      <c r="B17" s="59" t="s">
        <v>15</v>
      </c>
    </row>
    <row r="18" spans="1:2" ht="19.5" customHeight="1" x14ac:dyDescent="0.25">
      <c r="A18" s="106" t="s">
        <v>16</v>
      </c>
      <c r="B18" s="59" t="s">
        <v>17</v>
      </c>
    </row>
    <row r="19" spans="1:2" ht="19.5" customHeight="1" x14ac:dyDescent="0.25">
      <c r="A19" s="106" t="s">
        <v>18</v>
      </c>
      <c r="B19" s="59" t="s">
        <v>19</v>
      </c>
    </row>
    <row r="20" spans="1:2" x14ac:dyDescent="0.25">
      <c r="A20" s="108"/>
    </row>
    <row r="21" spans="1:2" ht="135" customHeight="1" x14ac:dyDescent="0.25">
      <c r="A21" s="107">
        <f>+A12+1</f>
        <v>4</v>
      </c>
      <c r="B21" s="59" t="s">
        <v>20</v>
      </c>
    </row>
    <row r="22" spans="1:2" x14ac:dyDescent="0.25">
      <c r="A22" s="108"/>
    </row>
    <row r="23" spans="1:2" ht="33.950000000000003" customHeight="1" x14ac:dyDescent="0.25">
      <c r="A23" s="107">
        <f>+A21+1</f>
        <v>5</v>
      </c>
      <c r="B23" s="59" t="s">
        <v>21</v>
      </c>
    </row>
    <row r="24" spans="1:2" x14ac:dyDescent="0.25">
      <c r="A24" s="108"/>
    </row>
    <row r="25" spans="1:2" ht="33.950000000000003" customHeight="1" x14ac:dyDescent="0.25">
      <c r="A25" s="107">
        <f>+A23+1</f>
        <v>6</v>
      </c>
      <c r="B25" s="59" t="s">
        <v>22</v>
      </c>
    </row>
    <row r="26" spans="1:2" x14ac:dyDescent="0.25">
      <c r="A26" s="108"/>
    </row>
    <row r="27" spans="1:2" ht="48" customHeight="1" x14ac:dyDescent="0.25">
      <c r="A27" s="107">
        <f>+A25+1</f>
        <v>7</v>
      </c>
      <c r="B27" s="59" t="s">
        <v>23</v>
      </c>
    </row>
    <row r="28" spans="1:2" x14ac:dyDescent="0.25">
      <c r="A28" s="107"/>
    </row>
    <row r="29" spans="1:2" ht="77.099999999999994" customHeight="1" x14ac:dyDescent="0.25">
      <c r="A29" s="107">
        <f>+A27+1</f>
        <v>8</v>
      </c>
      <c r="B29" s="59" t="s">
        <v>24</v>
      </c>
    </row>
    <row r="30" spans="1:2" x14ac:dyDescent="0.25">
      <c r="A30" s="108"/>
    </row>
    <row r="31" spans="1:2" ht="17.25" x14ac:dyDescent="0.25">
      <c r="A31" s="104" t="s">
        <v>25</v>
      </c>
    </row>
    <row r="32" spans="1:2" ht="50.1" customHeight="1" x14ac:dyDescent="0.25">
      <c r="A32" s="308" t="s">
        <v>26</v>
      </c>
      <c r="B32" s="309"/>
    </row>
    <row r="33" spans="1:2" x14ac:dyDescent="0.25">
      <c r="A33" s="108"/>
    </row>
    <row r="34" spans="1:2" ht="105" customHeight="1" x14ac:dyDescent="0.25">
      <c r="A34" s="107">
        <f>+A29+1</f>
        <v>9</v>
      </c>
      <c r="B34" s="59" t="s">
        <v>27</v>
      </c>
    </row>
    <row r="35" spans="1:2" x14ac:dyDescent="0.25">
      <c r="A35" s="108"/>
    </row>
    <row r="36" spans="1:2" ht="33.950000000000003" customHeight="1" x14ac:dyDescent="0.25">
      <c r="A36" s="107">
        <f>+A34+1</f>
        <v>10</v>
      </c>
      <c r="B36" s="59" t="s">
        <v>28</v>
      </c>
    </row>
    <row r="37" spans="1:2" x14ac:dyDescent="0.25">
      <c r="A37" s="108"/>
    </row>
    <row r="38" spans="1:2" ht="63" customHeight="1" x14ac:dyDescent="0.25">
      <c r="A38" s="107">
        <f>+A36+1</f>
        <v>11</v>
      </c>
      <c r="B38" s="59" t="s">
        <v>217</v>
      </c>
    </row>
    <row r="39" spans="1:2" x14ac:dyDescent="0.25">
      <c r="A39" s="108"/>
    </row>
    <row r="40" spans="1:2" ht="50.1" customHeight="1" x14ac:dyDescent="0.25">
      <c r="A40" s="107">
        <f>+A38+1</f>
        <v>12</v>
      </c>
      <c r="B40" s="59" t="s">
        <v>218</v>
      </c>
    </row>
    <row r="41" spans="1:2" x14ac:dyDescent="0.25">
      <c r="A41" s="108"/>
    </row>
    <row r="42" spans="1:2" ht="50.1" customHeight="1" x14ac:dyDescent="0.25">
      <c r="A42" s="107">
        <f>+A40+1</f>
        <v>13</v>
      </c>
      <c r="B42" s="59" t="s">
        <v>29</v>
      </c>
    </row>
    <row r="44" spans="1:2" ht="48" customHeight="1" x14ac:dyDescent="0.25">
      <c r="A44" s="107">
        <f>+A42+1</f>
        <v>14</v>
      </c>
      <c r="B44" s="59" t="s">
        <v>30</v>
      </c>
    </row>
    <row r="46" spans="1:2" ht="33.950000000000003" customHeight="1" x14ac:dyDescent="0.25">
      <c r="A46" s="107">
        <f>+A44+1</f>
        <v>15</v>
      </c>
      <c r="B46" s="59" t="s">
        <v>31</v>
      </c>
    </row>
  </sheetData>
  <sheetProtection algorithmName="SHA-512" hashValue="hP5oMFK+xTEjTo0eGlIVbaxGcfCcHf+rM2gQk2ggiYOA1sgBAjYaSbWCbMuWUqfA+ofLOetzTaoYfhBG6JmCuA==" saltValue="V44uKuhSSqOUwCT8TmragQ==" spinCount="100000" sheet="1" formatColumns="0" formatRows="0"/>
  <mergeCells count="2">
    <mergeCell ref="A32:B32"/>
    <mergeCell ref="A3:B3"/>
  </mergeCells>
  <printOptions horizontalCentered="1"/>
  <pageMargins left="0.31496062992125984" right="0.31496062992125984" top="0.39370078740157483" bottom="0.19685039370078741" header="0.31496062992125984" footer="0.31496062992125984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70C20-D5BA-4DA9-8A91-7C1AD46FAFD0}">
  <dimension ref="A1:BZ324"/>
  <sheetViews>
    <sheetView tabSelected="1" zoomScale="90" zoomScaleNormal="90" zoomScaleSheetLayoutView="70" workbookViewId="0">
      <selection activeCell="E16" sqref="E16"/>
    </sheetView>
  </sheetViews>
  <sheetFormatPr defaultColWidth="8.7109375" defaultRowHeight="15" x14ac:dyDescent="0.25"/>
  <cols>
    <col min="1" max="1" width="4.140625" style="7" customWidth="1"/>
    <col min="2" max="2" width="27" style="7" customWidth="1"/>
    <col min="3" max="3" width="16.140625" style="160" customWidth="1"/>
    <col min="4" max="5" width="13.5703125" style="7" customWidth="1"/>
    <col min="6" max="6" width="14.140625" style="7" customWidth="1"/>
    <col min="7" max="7" width="20.5703125" style="163" customWidth="1"/>
    <col min="8" max="8" width="15.140625" style="153" customWidth="1"/>
    <col min="9" max="9" width="30.5703125" style="163" customWidth="1"/>
    <col min="10" max="13" width="15.140625" style="28" customWidth="1"/>
    <col min="14" max="14" width="15.140625" style="52" customWidth="1"/>
    <col min="15" max="15" width="41.140625" style="218" customWidth="1"/>
    <col min="16" max="25" width="8.7109375" style="119" customWidth="1"/>
    <col min="26" max="26" width="33.85546875" style="119" customWidth="1"/>
    <col min="27" max="29" width="13.28515625" style="288" hidden="1" customWidth="1"/>
    <col min="30" max="32" width="12.85546875" style="278" hidden="1" customWidth="1"/>
    <col min="33" max="33" width="10.5703125" style="278" hidden="1" customWidth="1"/>
    <col min="34" max="34" width="7.5703125" style="281" hidden="1" customWidth="1"/>
    <col min="35" max="36" width="13.85546875" style="278" hidden="1" customWidth="1"/>
    <col min="37" max="78" width="8.7109375" style="119"/>
    <col min="79" max="16384" width="8.7109375" style="121"/>
  </cols>
  <sheetData>
    <row r="1" spans="1:77" s="112" customFormat="1" ht="14.45" customHeight="1" x14ac:dyDescent="0.25">
      <c r="A1" s="327" t="s">
        <v>213</v>
      </c>
      <c r="B1" s="328"/>
      <c r="C1" s="328"/>
      <c r="D1" s="328"/>
      <c r="E1" s="328"/>
      <c r="F1" s="328"/>
      <c r="G1" s="328"/>
      <c r="H1" s="328"/>
      <c r="I1" s="328"/>
      <c r="J1" s="329"/>
      <c r="K1" s="348" t="s">
        <v>32</v>
      </c>
      <c r="L1" s="349"/>
      <c r="M1" s="349"/>
      <c r="N1" s="57">
        <f>+M76+'személyi költségek'!H63</f>
        <v>0</v>
      </c>
      <c r="O1" s="214"/>
      <c r="AA1" s="271"/>
      <c r="AB1" s="271"/>
      <c r="AC1" s="271"/>
      <c r="AD1" s="272"/>
      <c r="AE1" s="272"/>
      <c r="AF1" s="272"/>
      <c r="AG1" s="272"/>
      <c r="AH1" s="273"/>
      <c r="AI1" s="272"/>
      <c r="AJ1" s="272"/>
    </row>
    <row r="2" spans="1:77" s="112" customFormat="1" ht="14.45" customHeight="1" x14ac:dyDescent="0.25">
      <c r="A2" s="330"/>
      <c r="B2" s="331"/>
      <c r="C2" s="331"/>
      <c r="D2" s="331"/>
      <c r="E2" s="331"/>
      <c r="F2" s="331"/>
      <c r="G2" s="331"/>
      <c r="H2" s="331"/>
      <c r="I2" s="331"/>
      <c r="J2" s="332"/>
      <c r="K2" s="350" t="s">
        <v>33</v>
      </c>
      <c r="L2" s="351"/>
      <c r="M2" s="351"/>
      <c r="N2" s="58">
        <f>+N76+'személyi költségek'!I63</f>
        <v>0</v>
      </c>
      <c r="O2" s="214"/>
      <c r="AA2" s="271"/>
      <c r="AB2" s="271"/>
      <c r="AC2" s="271"/>
      <c r="AD2" s="272"/>
      <c r="AE2" s="272"/>
      <c r="AF2" s="272"/>
      <c r="AG2" s="272"/>
      <c r="AH2" s="273"/>
      <c r="AI2" s="272"/>
      <c r="AJ2" s="272"/>
    </row>
    <row r="3" spans="1:77" s="112" customFormat="1" ht="14.45" customHeight="1" thickBot="1" x14ac:dyDescent="0.3">
      <c r="A3" s="330"/>
      <c r="B3" s="331"/>
      <c r="C3" s="331"/>
      <c r="D3" s="331"/>
      <c r="E3" s="331"/>
      <c r="F3" s="331"/>
      <c r="G3" s="331"/>
      <c r="H3" s="331"/>
      <c r="I3" s="331"/>
      <c r="J3" s="332"/>
      <c r="K3" s="352" t="s">
        <v>34</v>
      </c>
      <c r="L3" s="353"/>
      <c r="M3" s="353"/>
      <c r="N3" s="228">
        <f>SUM(N1:N2)</f>
        <v>0</v>
      </c>
      <c r="O3" s="214"/>
      <c r="AA3" s="271"/>
      <c r="AB3" s="271"/>
      <c r="AC3" s="271"/>
      <c r="AD3" s="272"/>
      <c r="AE3" s="272"/>
      <c r="AF3" s="272"/>
      <c r="AG3" s="272"/>
      <c r="AH3" s="273"/>
      <c r="AI3" s="272"/>
      <c r="AJ3" s="272"/>
    </row>
    <row r="4" spans="1:77" s="112" customFormat="1" ht="14.45" customHeight="1" thickBot="1" x14ac:dyDescent="0.3">
      <c r="A4" s="333"/>
      <c r="B4" s="334"/>
      <c r="C4" s="334"/>
      <c r="D4" s="334"/>
      <c r="E4" s="334"/>
      <c r="F4" s="334"/>
      <c r="G4" s="334"/>
      <c r="H4" s="334"/>
      <c r="I4" s="334"/>
      <c r="J4" s="334"/>
      <c r="K4" s="354" t="s">
        <v>35</v>
      </c>
      <c r="L4" s="355"/>
      <c r="M4" s="355"/>
      <c r="N4" s="231" t="str">
        <f>IFERROR(ROUNDUP(N2/N3,3),"")</f>
        <v/>
      </c>
      <c r="O4" s="249" t="str">
        <f>IF(N4="","",IF(N4&gt;F10,"FIGYELEM! Az intenzitás meghaladja a Támogatási Szerződés szerinti mértéket!",""))</f>
        <v/>
      </c>
      <c r="AA4" s="271"/>
      <c r="AB4" s="271"/>
      <c r="AC4" s="271"/>
      <c r="AD4" s="272"/>
      <c r="AE4" s="272"/>
      <c r="AF4" s="272"/>
      <c r="AG4" s="272"/>
      <c r="AH4" s="273"/>
      <c r="AI4" s="272"/>
      <c r="AJ4" s="272"/>
    </row>
    <row r="5" spans="1:77" s="112" customFormat="1" ht="14.45" customHeight="1" x14ac:dyDescent="0.25">
      <c r="A5" s="315" t="s">
        <v>237</v>
      </c>
      <c r="B5" s="316"/>
      <c r="C5" s="316"/>
      <c r="D5" s="316"/>
      <c r="E5" s="317"/>
      <c r="F5" s="318"/>
      <c r="G5" s="319"/>
      <c r="H5" s="319"/>
      <c r="I5" s="319"/>
      <c r="J5" s="320"/>
      <c r="K5" s="335"/>
      <c r="L5" s="336"/>
      <c r="M5" s="336"/>
      <c r="N5" s="337"/>
      <c r="O5" s="221" t="str">
        <f>IF(AND($F$5&lt;&gt;"",OR(LEFT($F$5,14)&lt;&gt;"OC-MUV/4-2022/",LEN($F$5)&lt;&gt;20))=TRUE,"A projektazonosítót a megfelelő formátumban szükséges feltüntetni!","")</f>
        <v/>
      </c>
      <c r="AA5" s="271"/>
      <c r="AB5" s="271"/>
      <c r="AC5" s="271"/>
      <c r="AD5" s="272"/>
      <c r="AE5" s="272"/>
      <c r="AF5" s="272"/>
      <c r="AG5" s="272"/>
      <c r="AH5" s="273"/>
      <c r="AI5" s="272"/>
      <c r="AJ5" s="272"/>
    </row>
    <row r="6" spans="1:77" s="112" customFormat="1" ht="29.1" customHeight="1" thickBot="1" x14ac:dyDescent="0.3">
      <c r="A6" s="315" t="s">
        <v>36</v>
      </c>
      <c r="B6" s="316"/>
      <c r="C6" s="316"/>
      <c r="D6" s="316"/>
      <c r="E6" s="317"/>
      <c r="F6" s="321"/>
      <c r="G6" s="319"/>
      <c r="H6" s="319"/>
      <c r="I6" s="319"/>
      <c r="J6" s="322"/>
      <c r="K6" s="335"/>
      <c r="L6" s="336"/>
      <c r="M6" s="336"/>
      <c r="N6" s="337"/>
      <c r="O6" s="311" t="s">
        <v>37</v>
      </c>
      <c r="AA6" s="271"/>
      <c r="AB6" s="271"/>
      <c r="AC6" s="271"/>
      <c r="AD6" s="272"/>
      <c r="AE6" s="272"/>
      <c r="AF6" s="272"/>
      <c r="AG6" s="272"/>
      <c r="AH6" s="273"/>
      <c r="AI6" s="272"/>
      <c r="AJ6" s="272"/>
    </row>
    <row r="7" spans="1:77" s="112" customFormat="1" ht="15.75" thickBot="1" x14ac:dyDescent="0.3">
      <c r="A7" s="315" t="s">
        <v>38</v>
      </c>
      <c r="B7" s="316"/>
      <c r="C7" s="316" t="s">
        <v>39</v>
      </c>
      <c r="D7" s="316"/>
      <c r="E7" s="316"/>
      <c r="F7" s="198"/>
      <c r="G7" s="344" t="s">
        <v>40</v>
      </c>
      <c r="H7" s="344"/>
      <c r="I7" s="344"/>
      <c r="J7" s="199"/>
      <c r="K7" s="336"/>
      <c r="L7" s="336"/>
      <c r="M7" s="336"/>
      <c r="N7" s="337"/>
      <c r="O7" s="312"/>
      <c r="AA7" s="271"/>
      <c r="AB7" s="271"/>
      <c r="AC7" s="271"/>
      <c r="AD7" s="272"/>
      <c r="AE7" s="272"/>
      <c r="AF7" s="272"/>
      <c r="AG7" s="272"/>
      <c r="AH7" s="273"/>
      <c r="AI7" s="272"/>
      <c r="AJ7" s="272"/>
    </row>
    <row r="8" spans="1:77" s="112" customFormat="1" x14ac:dyDescent="0.25">
      <c r="A8" s="315" t="s">
        <v>41</v>
      </c>
      <c r="B8" s="316"/>
      <c r="C8" s="316"/>
      <c r="D8" s="316"/>
      <c r="E8" s="317"/>
      <c r="F8" s="323"/>
      <c r="G8" s="319"/>
      <c r="H8" s="319"/>
      <c r="I8" s="319"/>
      <c r="J8" s="325"/>
      <c r="K8" s="335"/>
      <c r="L8" s="336"/>
      <c r="M8" s="336"/>
      <c r="N8" s="337"/>
      <c r="O8" s="312"/>
      <c r="AA8" s="271"/>
      <c r="AB8" s="271"/>
      <c r="AC8" s="271"/>
      <c r="AD8" s="272"/>
      <c r="AE8" s="272"/>
      <c r="AF8" s="272"/>
      <c r="AG8" s="272"/>
      <c r="AH8" s="273"/>
      <c r="AI8" s="272"/>
      <c r="AJ8" s="272"/>
    </row>
    <row r="9" spans="1:77" s="112" customFormat="1" ht="15.75" thickBot="1" x14ac:dyDescent="0.3">
      <c r="A9" s="315" t="s">
        <v>42</v>
      </c>
      <c r="B9" s="316"/>
      <c r="C9" s="316"/>
      <c r="D9" s="316"/>
      <c r="E9" s="317"/>
      <c r="F9" s="341"/>
      <c r="G9" s="342"/>
      <c r="H9" s="342"/>
      <c r="I9" s="342"/>
      <c r="J9" s="343"/>
      <c r="K9" s="335"/>
      <c r="L9" s="336"/>
      <c r="M9" s="336"/>
      <c r="N9" s="337"/>
      <c r="O9" s="312"/>
      <c r="AA9" s="271"/>
      <c r="AB9" s="271"/>
      <c r="AC9" s="271"/>
      <c r="AD9" s="272"/>
      <c r="AE9" s="272"/>
      <c r="AF9" s="272"/>
      <c r="AG9" s="272"/>
      <c r="AH9" s="273"/>
      <c r="AI9" s="272"/>
      <c r="AJ9" s="272"/>
    </row>
    <row r="10" spans="1:77" s="112" customFormat="1" ht="15.75" thickBot="1" x14ac:dyDescent="0.3">
      <c r="A10" s="315" t="s">
        <v>43</v>
      </c>
      <c r="B10" s="316"/>
      <c r="C10" s="316"/>
      <c r="D10" s="316"/>
      <c r="E10" s="316"/>
      <c r="F10" s="345"/>
      <c r="G10" s="346"/>
      <c r="H10" s="346"/>
      <c r="I10" s="346"/>
      <c r="J10" s="347"/>
      <c r="K10" s="336"/>
      <c r="L10" s="336"/>
      <c r="M10" s="336"/>
      <c r="N10" s="337"/>
      <c r="O10" s="312"/>
      <c r="AA10" s="271"/>
      <c r="AB10" s="271"/>
      <c r="AC10" s="271"/>
      <c r="AD10" s="272"/>
      <c r="AE10" s="272"/>
      <c r="AF10" s="272"/>
      <c r="AG10" s="272"/>
      <c r="AH10" s="273"/>
      <c r="AI10" s="272"/>
      <c r="AJ10" s="272"/>
    </row>
    <row r="11" spans="1:77" s="112" customFormat="1" ht="29.1" customHeight="1" x14ac:dyDescent="0.25">
      <c r="A11" s="315" t="s">
        <v>44</v>
      </c>
      <c r="B11" s="316"/>
      <c r="C11" s="316"/>
      <c r="D11" s="316"/>
      <c r="E11" s="317"/>
      <c r="F11" s="323"/>
      <c r="G11" s="324"/>
      <c r="H11" s="324"/>
      <c r="I11" s="324"/>
      <c r="J11" s="325"/>
      <c r="K11" s="335"/>
      <c r="L11" s="336"/>
      <c r="M11" s="336"/>
      <c r="N11" s="337"/>
      <c r="O11" s="312"/>
      <c r="AA11" s="271"/>
      <c r="AB11" s="271"/>
      <c r="AC11" s="271"/>
      <c r="AD11" s="272"/>
      <c r="AE11" s="272"/>
      <c r="AF11" s="272"/>
      <c r="AG11" s="272"/>
      <c r="AH11" s="273"/>
      <c r="AI11" s="272"/>
      <c r="AJ11" s="272"/>
    </row>
    <row r="12" spans="1:77" s="112" customFormat="1" x14ac:dyDescent="0.25">
      <c r="A12" s="315" t="s">
        <v>45</v>
      </c>
      <c r="B12" s="316"/>
      <c r="C12" s="316"/>
      <c r="D12" s="316"/>
      <c r="E12" s="317"/>
      <c r="F12" s="318"/>
      <c r="G12" s="319"/>
      <c r="H12" s="319"/>
      <c r="I12" s="319"/>
      <c r="J12" s="320"/>
      <c r="K12" s="335"/>
      <c r="L12" s="336"/>
      <c r="M12" s="336"/>
      <c r="N12" s="337"/>
      <c r="O12" s="312"/>
      <c r="AA12" s="271"/>
      <c r="AB12" s="271"/>
      <c r="AC12" s="271"/>
      <c r="AD12" s="272"/>
      <c r="AE12" s="272"/>
      <c r="AF12" s="272"/>
      <c r="AG12" s="272"/>
      <c r="AH12" s="273"/>
      <c r="AI12" s="272"/>
      <c r="AJ12" s="272"/>
    </row>
    <row r="13" spans="1:77" s="112" customFormat="1" ht="29.1" customHeight="1" thickBot="1" x14ac:dyDescent="0.3">
      <c r="A13" s="315" t="s">
        <v>46</v>
      </c>
      <c r="B13" s="316"/>
      <c r="C13" s="316"/>
      <c r="D13" s="316"/>
      <c r="E13" s="317"/>
      <c r="F13" s="318"/>
      <c r="G13" s="319"/>
      <c r="H13" s="319"/>
      <c r="I13" s="319"/>
      <c r="J13" s="320"/>
      <c r="K13" s="338"/>
      <c r="L13" s="339"/>
      <c r="M13" s="339"/>
      <c r="N13" s="340"/>
      <c r="O13" s="313"/>
      <c r="AA13" s="271"/>
      <c r="AB13" s="271"/>
      <c r="AC13" s="271"/>
      <c r="AD13" s="272"/>
      <c r="AE13" s="272"/>
      <c r="AF13" s="272"/>
      <c r="AG13" s="272"/>
      <c r="AH13" s="273"/>
      <c r="AI13" s="272"/>
      <c r="AJ13" s="272"/>
    </row>
    <row r="14" spans="1:77" s="112" customFormat="1" ht="16.5" thickBot="1" x14ac:dyDescent="0.3">
      <c r="A14" s="15"/>
      <c r="B14" s="11"/>
      <c r="C14" s="154"/>
      <c r="D14" s="11"/>
      <c r="E14" s="11"/>
      <c r="F14" s="10"/>
      <c r="G14" s="10" t="s">
        <v>222</v>
      </c>
      <c r="H14" s="11"/>
      <c r="I14" s="11"/>
      <c r="J14" s="12"/>
      <c r="K14" s="12"/>
      <c r="L14" s="164"/>
      <c r="M14" s="164"/>
      <c r="N14" s="13"/>
      <c r="O14" s="215"/>
      <c r="AA14" s="293" t="s">
        <v>47</v>
      </c>
      <c r="AB14" s="271"/>
      <c r="AC14" s="271"/>
      <c r="AD14" s="272"/>
      <c r="AE14" s="272"/>
      <c r="AF14" s="272"/>
      <c r="AG14" s="272"/>
      <c r="AH14" s="273"/>
      <c r="AI14" s="272"/>
      <c r="AJ14" s="272"/>
    </row>
    <row r="15" spans="1:77" s="112" customFormat="1" ht="72.599999999999994" customHeight="1" x14ac:dyDescent="0.25">
      <c r="A15" s="16" t="s">
        <v>48</v>
      </c>
      <c r="B15" s="205" t="s">
        <v>49</v>
      </c>
      <c r="C15" s="206" t="s">
        <v>50</v>
      </c>
      <c r="D15" s="205" t="s">
        <v>51</v>
      </c>
      <c r="E15" s="205" t="s">
        <v>52</v>
      </c>
      <c r="F15" s="205" t="s">
        <v>53</v>
      </c>
      <c r="G15" s="207" t="s">
        <v>54</v>
      </c>
      <c r="H15" s="208" t="s">
        <v>55</v>
      </c>
      <c r="I15" s="208" t="s">
        <v>56</v>
      </c>
      <c r="J15" s="201" t="s">
        <v>57</v>
      </c>
      <c r="K15" s="202" t="s">
        <v>58</v>
      </c>
      <c r="L15" s="203" t="s">
        <v>59</v>
      </c>
      <c r="M15" s="229" t="s">
        <v>60</v>
      </c>
      <c r="N15" s="204" t="s">
        <v>61</v>
      </c>
      <c r="O15" s="60" t="s">
        <v>62</v>
      </c>
      <c r="AA15" s="274" t="s">
        <v>63</v>
      </c>
      <c r="AB15" s="274" t="s">
        <v>64</v>
      </c>
      <c r="AC15" s="274" t="s">
        <v>65</v>
      </c>
      <c r="AD15" s="275" t="s">
        <v>66</v>
      </c>
      <c r="AE15" s="275" t="s">
        <v>67</v>
      </c>
      <c r="AF15" s="275" t="s">
        <v>68</v>
      </c>
      <c r="AG15" s="275" t="s">
        <v>69</v>
      </c>
      <c r="AH15" s="276" t="s">
        <v>70</v>
      </c>
      <c r="AI15" s="275" t="s">
        <v>71</v>
      </c>
      <c r="AJ15" s="275" t="s">
        <v>72</v>
      </c>
    </row>
    <row r="16" spans="1:77" s="114" customFormat="1" x14ac:dyDescent="0.25">
      <c r="A16" s="8">
        <f>ROW()-ROW($A$15)</f>
        <v>1</v>
      </c>
      <c r="B16" s="1" t="s">
        <v>224</v>
      </c>
      <c r="C16" s="155"/>
      <c r="D16" s="2"/>
      <c r="E16" s="2"/>
      <c r="F16" s="2"/>
      <c r="G16" s="1"/>
      <c r="H16" s="183"/>
      <c r="I16" s="1"/>
      <c r="J16" s="5"/>
      <c r="K16" s="5"/>
      <c r="L16" s="5">
        <f>Táblázat1[[#This Row],[Nettó 
összeg]]+Táblázat1[[#This Row],[ÁFA
összeg]]</f>
        <v>0</v>
      </c>
      <c r="M16" s="226"/>
      <c r="N16" s="200"/>
      <c r="O16" s="184" t="str" cm="1">
        <f t="array" ref="O16">IF(AND($F$8="",N16&lt;&gt;0,OR($N$16:$N$154&lt;&gt;0)),"Kérjük,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77" t="str">
        <f>IF(B16="","",IF(AND(B16="PM-ADMIN /Könyvvizsgálati díj",D16&gt;=$F$7,D16&lt;=$J$7+30),"IGEN",IF(AND(B16&lt;&gt;"PM-ADMIN /Könyvvizsgálati díj",D16&gt;=$F$7,D16&lt;=$J$7),"IGEN","NEM")))</f>
        <v>IGEN</v>
      </c>
      <c r="AB16" s="277" t="str">
        <f>IF(B16="","",IF(AND(E16&gt;=$F$7,E16&lt;=$J$7+30),"IGEN","NEM"))</f>
        <v>IGEN</v>
      </c>
      <c r="AC16" s="277" t="str">
        <f>IF(B16="","",IF(AND(F16&gt;=$F$7,F16&lt;=$J$7+30),"IGEN","NEM"))</f>
        <v>IGEN</v>
      </c>
      <c r="AD16" s="278">
        <f>IF(B16="","",E16-D16)</f>
        <v>0</v>
      </c>
      <c r="AE16" s="278">
        <f>IF(B16="","",F16-D16)</f>
        <v>0</v>
      </c>
      <c r="AF16" s="278">
        <f>IF(B16="","",F16-E16)</f>
        <v>0</v>
      </c>
      <c r="AG16" s="278" t="str">
        <f>IF(L16=0,"",L16-J16-K16)</f>
        <v/>
      </c>
      <c r="AH16" s="279" t="str">
        <f>IF(L16=0,"",ROUND(K16/J16,2))</f>
        <v/>
      </c>
      <c r="AI16" s="277" t="str">
        <f>IF(N16="","",IF(AND($F$8="igen",N16&lt;=J16),"IGEN",IF(AND($F$8&lt;&gt;"igen",N16&lt;=L16),"IGEN","NEM")))</f>
        <v/>
      </c>
      <c r="AJ16" s="277" t="str">
        <f>IF(M16+N16=0,"",IF(AND($F$8="igen",M16+N16&lt;=J16),"IGEN",IF(AND($F$8&lt;&gt;"igen",M16+N16&lt;=L16),"IGEN","NEM")))</f>
        <v/>
      </c>
      <c r="AK16" s="248"/>
      <c r="AL16" s="112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</row>
    <row r="17" spans="1:77" s="114" customFormat="1" x14ac:dyDescent="0.25">
      <c r="A17" s="1">
        <f t="shared" ref="A17:A25" si="0">ROW()-ROW($A$15)</f>
        <v>2</v>
      </c>
      <c r="B17" s="1"/>
      <c r="C17" s="155"/>
      <c r="D17" s="2"/>
      <c r="E17" s="2"/>
      <c r="F17" s="2"/>
      <c r="G17" s="1"/>
      <c r="H17" s="183"/>
      <c r="I17" s="1"/>
      <c r="J17" s="5"/>
      <c r="K17" s="5"/>
      <c r="L17" s="5">
        <f>Táblázat1[[#This Row],[Nettó 
összeg]]+Táblázat1[[#This Row],[ÁFA
összeg]]</f>
        <v>0</v>
      </c>
      <c r="M17" s="226"/>
      <c r="N17" s="200"/>
      <c r="O17" s="184" t="str" cm="1">
        <f t="array" ref="O17">IF(AND($F$8="",N17&lt;&gt;0,OR($N$16:$N$154&lt;&gt;0)),"Kérjük,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277" t="str">
        <f t="shared" ref="AA17:AA25" si="1">IF(B17="","",IF(AND(B17="PM-ADMIN /Könyvvizsgálati díj",D17&gt;=$F$7,D17&lt;=$J$7+30),"IGEN",IF(AND(B17&lt;&gt;"PM-ADMIN /Könyvvizsgálati díj",D17&gt;=$F$7,D17&lt;=$J$7),"IGEN","NEM")))</f>
        <v/>
      </c>
      <c r="AB17" s="277" t="str">
        <f t="shared" ref="AB17:AB25" si="2">IF(B17="","",IF(AND(E17&gt;=$F$7,E17&lt;=$J$7+30),"IGEN","NEM"))</f>
        <v/>
      </c>
      <c r="AC17" s="277" t="str">
        <f t="shared" ref="AC17:AC25" si="3">IF(B17="","",IF(AND(F17&gt;=$F$7,F17&lt;=$J$7+30),"IGEN","NEM"))</f>
        <v/>
      </c>
      <c r="AD17" s="278" t="str">
        <f t="shared" ref="AD17:AD25" si="4">IF(B17="","",E17-D17)</f>
        <v/>
      </c>
      <c r="AE17" s="278" t="str">
        <f t="shared" ref="AE17:AE25" si="5">IF(B17="","",F17-D17)</f>
        <v/>
      </c>
      <c r="AF17" s="278" t="str">
        <f t="shared" ref="AF17:AF25" si="6">IF(B17="","",F17-E17)</f>
        <v/>
      </c>
      <c r="AG17" s="278" t="str">
        <f t="shared" ref="AG17:AG25" si="7">IF(L17=0,"",L17-J17-K17)</f>
        <v/>
      </c>
      <c r="AH17" s="279" t="str">
        <f t="shared" ref="AH17:AH25" si="8">IF(L17=0,"",ROUND(K17/J17,2))</f>
        <v/>
      </c>
      <c r="AI17" s="277" t="str">
        <f t="shared" ref="AI17:AI25" si="9">IF(N17="","",IF(AND($F$8="igen",N17&lt;=J17),"IGEN",IF(AND($F$8&lt;&gt;"igen",N17&lt;=L17),"IGEN","NEM")))</f>
        <v/>
      </c>
      <c r="AJ17" s="277" t="str">
        <f t="shared" ref="AJ17:AJ25" si="10">IF(M17+N17=0,"",IF(AND($F$8="igen",M17+N17&lt;=J17),"IGEN",IF(AND($F$8&lt;&gt;"igen",M17+N17&lt;=L17),"IGEN","NEM")))</f>
        <v/>
      </c>
      <c r="AK17" s="113"/>
      <c r="AL17" s="112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</row>
    <row r="18" spans="1:77" s="114" customFormat="1" x14ac:dyDescent="0.25">
      <c r="A18" s="1">
        <f t="shared" si="0"/>
        <v>3</v>
      </c>
      <c r="B18" s="1"/>
      <c r="C18" s="155"/>
      <c r="D18" s="2"/>
      <c r="E18" s="2"/>
      <c r="F18" s="2"/>
      <c r="G18" s="1"/>
      <c r="H18" s="183"/>
      <c r="I18" s="1"/>
      <c r="J18" s="5"/>
      <c r="K18" s="5"/>
      <c r="L18" s="5">
        <f>Táblázat1[[#This Row],[Nettó 
összeg]]+Táblázat1[[#This Row],[ÁFA
összeg]]</f>
        <v>0</v>
      </c>
      <c r="M18" s="226"/>
      <c r="N18" s="200"/>
      <c r="O18" s="184" t="str" cm="1">
        <f t="array" ref="O18">IF(AND($F$8="",N18&lt;&gt;0,OR($N$16:$N$154&lt;&gt;0)),"Kérjük,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277" t="str">
        <f t="shared" si="1"/>
        <v/>
      </c>
      <c r="AB18" s="277" t="str">
        <f t="shared" si="2"/>
        <v/>
      </c>
      <c r="AC18" s="277" t="str">
        <f t="shared" si="3"/>
        <v/>
      </c>
      <c r="AD18" s="278" t="str">
        <f t="shared" si="4"/>
        <v/>
      </c>
      <c r="AE18" s="278" t="str">
        <f t="shared" si="5"/>
        <v/>
      </c>
      <c r="AF18" s="278" t="str">
        <f t="shared" si="6"/>
        <v/>
      </c>
      <c r="AG18" s="278" t="str">
        <f t="shared" si="7"/>
        <v/>
      </c>
      <c r="AH18" s="279" t="str">
        <f t="shared" si="8"/>
        <v/>
      </c>
      <c r="AI18" s="277" t="str">
        <f t="shared" si="9"/>
        <v/>
      </c>
      <c r="AJ18" s="277" t="str">
        <f t="shared" si="10"/>
        <v/>
      </c>
      <c r="AK18" s="113"/>
      <c r="AL18" s="112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</row>
    <row r="19" spans="1:77" s="114" customFormat="1" x14ac:dyDescent="0.25">
      <c r="A19" s="1">
        <f t="shared" si="0"/>
        <v>4</v>
      </c>
      <c r="B19" s="1"/>
      <c r="C19" s="155"/>
      <c r="D19" s="2"/>
      <c r="E19" s="2"/>
      <c r="F19" s="2"/>
      <c r="G19" s="1"/>
      <c r="H19" s="183"/>
      <c r="I19" s="1"/>
      <c r="J19" s="5"/>
      <c r="K19" s="5"/>
      <c r="L19" s="5">
        <f>Táblázat1[[#This Row],[Nettó 
összeg]]+Táblázat1[[#This Row],[ÁFA
összeg]]</f>
        <v>0</v>
      </c>
      <c r="M19" s="226"/>
      <c r="N19" s="200"/>
      <c r="O19" s="184" t="str" cm="1">
        <f t="array" ref="O19">IF(AND($F$8="",N19&lt;&gt;0,OR($N$16:$N$154&lt;&gt;0)),"Kérjük,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277" t="str">
        <f t="shared" si="1"/>
        <v/>
      </c>
      <c r="AB19" s="277" t="str">
        <f t="shared" si="2"/>
        <v/>
      </c>
      <c r="AC19" s="277" t="str">
        <f t="shared" si="3"/>
        <v/>
      </c>
      <c r="AD19" s="278" t="str">
        <f t="shared" si="4"/>
        <v/>
      </c>
      <c r="AE19" s="278" t="str">
        <f t="shared" si="5"/>
        <v/>
      </c>
      <c r="AF19" s="278" t="str">
        <f t="shared" si="6"/>
        <v/>
      </c>
      <c r="AG19" s="278" t="str">
        <f t="shared" si="7"/>
        <v/>
      </c>
      <c r="AH19" s="279" t="str">
        <f t="shared" si="8"/>
        <v/>
      </c>
      <c r="AI19" s="277" t="str">
        <f t="shared" si="9"/>
        <v/>
      </c>
      <c r="AJ19" s="277" t="str">
        <f t="shared" si="10"/>
        <v/>
      </c>
      <c r="AK19" s="113"/>
      <c r="AL19" s="112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</row>
    <row r="20" spans="1:77" s="114" customFormat="1" x14ac:dyDescent="0.25">
      <c r="A20" s="1">
        <f t="shared" si="0"/>
        <v>5</v>
      </c>
      <c r="B20" s="1"/>
      <c r="C20" s="155"/>
      <c r="D20" s="2"/>
      <c r="E20" s="2"/>
      <c r="F20" s="2"/>
      <c r="G20" s="1"/>
      <c r="H20" s="183"/>
      <c r="I20" s="1"/>
      <c r="J20" s="5"/>
      <c r="K20" s="5"/>
      <c r="L20" s="5">
        <f>Táblázat1[[#This Row],[Nettó 
összeg]]+Táblázat1[[#This Row],[ÁFA
összeg]]</f>
        <v>0</v>
      </c>
      <c r="M20" s="226"/>
      <c r="N20" s="200"/>
      <c r="O20" s="184" t="str" cm="1">
        <f t="array" ref="O20">IF(AND($F$8="",N20&lt;&gt;0,OR($N$16:$N$154&lt;&gt;0)),"Kérjük,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277" t="str">
        <f t="shared" si="1"/>
        <v/>
      </c>
      <c r="AB20" s="277" t="str">
        <f t="shared" si="2"/>
        <v/>
      </c>
      <c r="AC20" s="277" t="str">
        <f t="shared" si="3"/>
        <v/>
      </c>
      <c r="AD20" s="278" t="str">
        <f t="shared" si="4"/>
        <v/>
      </c>
      <c r="AE20" s="278" t="str">
        <f t="shared" si="5"/>
        <v/>
      </c>
      <c r="AF20" s="278" t="str">
        <f t="shared" si="6"/>
        <v/>
      </c>
      <c r="AG20" s="278" t="str">
        <f t="shared" si="7"/>
        <v/>
      </c>
      <c r="AH20" s="279" t="str">
        <f t="shared" si="8"/>
        <v/>
      </c>
      <c r="AI20" s="277" t="str">
        <f t="shared" si="9"/>
        <v/>
      </c>
      <c r="AJ20" s="277" t="str">
        <f t="shared" si="10"/>
        <v/>
      </c>
      <c r="AK20" s="113"/>
      <c r="AL20" s="112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</row>
    <row r="21" spans="1:77" s="114" customFormat="1" x14ac:dyDescent="0.25">
      <c r="A21" s="1">
        <f t="shared" si="0"/>
        <v>6</v>
      </c>
      <c r="B21" s="1"/>
      <c r="C21" s="155"/>
      <c r="D21" s="2"/>
      <c r="E21" s="2"/>
      <c r="F21" s="2"/>
      <c r="G21" s="1"/>
      <c r="H21" s="183"/>
      <c r="I21" s="1"/>
      <c r="J21" s="5"/>
      <c r="K21" s="5"/>
      <c r="L21" s="5">
        <f>Táblázat1[[#This Row],[Nettó 
összeg]]+Táblázat1[[#This Row],[ÁFA
összeg]]</f>
        <v>0</v>
      </c>
      <c r="M21" s="226"/>
      <c r="N21" s="200"/>
      <c r="O21" s="184" t="str" cm="1">
        <f t="array" ref="O21">IF(AND($F$8="",N21&lt;&gt;0,OR($N$16:$N$154&lt;&gt;0)),"Kérjük,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277" t="str">
        <f t="shared" si="1"/>
        <v/>
      </c>
      <c r="AB21" s="277" t="str">
        <f t="shared" si="2"/>
        <v/>
      </c>
      <c r="AC21" s="277" t="str">
        <f t="shared" si="3"/>
        <v/>
      </c>
      <c r="AD21" s="278" t="str">
        <f t="shared" si="4"/>
        <v/>
      </c>
      <c r="AE21" s="278" t="str">
        <f t="shared" si="5"/>
        <v/>
      </c>
      <c r="AF21" s="278" t="str">
        <f t="shared" si="6"/>
        <v/>
      </c>
      <c r="AG21" s="278" t="str">
        <f t="shared" si="7"/>
        <v/>
      </c>
      <c r="AH21" s="279" t="str">
        <f t="shared" si="8"/>
        <v/>
      </c>
      <c r="AI21" s="277" t="str">
        <f t="shared" si="9"/>
        <v/>
      </c>
      <c r="AJ21" s="277" t="str">
        <f t="shared" si="10"/>
        <v/>
      </c>
      <c r="AK21" s="113"/>
      <c r="AL21" s="112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</row>
    <row r="22" spans="1:77" s="114" customFormat="1" x14ac:dyDescent="0.25">
      <c r="A22" s="1">
        <f t="shared" si="0"/>
        <v>7</v>
      </c>
      <c r="B22" s="1"/>
      <c r="C22" s="155"/>
      <c r="D22" s="2"/>
      <c r="E22" s="2"/>
      <c r="F22" s="2"/>
      <c r="G22" s="1"/>
      <c r="H22" s="183"/>
      <c r="I22" s="1"/>
      <c r="J22" s="5"/>
      <c r="K22" s="5"/>
      <c r="L22" s="5">
        <f>Táblázat1[[#This Row],[Nettó 
összeg]]+Táblázat1[[#This Row],[ÁFA
összeg]]</f>
        <v>0</v>
      </c>
      <c r="M22" s="226"/>
      <c r="N22" s="200"/>
      <c r="O22" s="184" t="str" cm="1">
        <f t="array" ref="O22">IF(AND($F$8="",N22&lt;&gt;0,OR($N$16:$N$154&lt;&gt;0)),"Kérjük,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277" t="str">
        <f t="shared" si="1"/>
        <v/>
      </c>
      <c r="AB22" s="277" t="str">
        <f t="shared" si="2"/>
        <v/>
      </c>
      <c r="AC22" s="277" t="str">
        <f t="shared" si="3"/>
        <v/>
      </c>
      <c r="AD22" s="278" t="str">
        <f t="shared" si="4"/>
        <v/>
      </c>
      <c r="AE22" s="278" t="str">
        <f t="shared" si="5"/>
        <v/>
      </c>
      <c r="AF22" s="278" t="str">
        <f t="shared" si="6"/>
        <v/>
      </c>
      <c r="AG22" s="278" t="str">
        <f t="shared" si="7"/>
        <v/>
      </c>
      <c r="AH22" s="279" t="str">
        <f t="shared" si="8"/>
        <v/>
      </c>
      <c r="AI22" s="277" t="str">
        <f t="shared" si="9"/>
        <v/>
      </c>
      <c r="AJ22" s="277" t="str">
        <f t="shared" si="10"/>
        <v/>
      </c>
      <c r="AK22" s="113"/>
      <c r="AL22" s="112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</row>
    <row r="23" spans="1:77" s="114" customFormat="1" x14ac:dyDescent="0.25">
      <c r="A23" s="1">
        <f t="shared" si="0"/>
        <v>8</v>
      </c>
      <c r="B23" s="1"/>
      <c r="C23" s="155"/>
      <c r="D23" s="2"/>
      <c r="E23" s="2"/>
      <c r="F23" s="2"/>
      <c r="G23" s="1"/>
      <c r="H23" s="183"/>
      <c r="I23" s="1"/>
      <c r="J23" s="5"/>
      <c r="K23" s="5"/>
      <c r="L23" s="5">
        <f>Táblázat1[[#This Row],[Nettó 
összeg]]+Táblázat1[[#This Row],[ÁFA
összeg]]</f>
        <v>0</v>
      </c>
      <c r="M23" s="226"/>
      <c r="N23" s="200"/>
      <c r="O23" s="184" t="str" cm="1">
        <f t="array" ref="O23">IF(AND($F$8="",N23&lt;&gt;0,OR($N$16:$N$154&lt;&gt;0)),"Kérjük,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277" t="str">
        <f t="shared" si="1"/>
        <v/>
      </c>
      <c r="AB23" s="277" t="str">
        <f t="shared" si="2"/>
        <v/>
      </c>
      <c r="AC23" s="277" t="str">
        <f t="shared" si="3"/>
        <v/>
      </c>
      <c r="AD23" s="278" t="str">
        <f t="shared" si="4"/>
        <v/>
      </c>
      <c r="AE23" s="278" t="str">
        <f t="shared" si="5"/>
        <v/>
      </c>
      <c r="AF23" s="278" t="str">
        <f t="shared" si="6"/>
        <v/>
      </c>
      <c r="AG23" s="278" t="str">
        <f t="shared" si="7"/>
        <v/>
      </c>
      <c r="AH23" s="279" t="str">
        <f t="shared" si="8"/>
        <v/>
      </c>
      <c r="AI23" s="277" t="str">
        <f t="shared" si="9"/>
        <v/>
      </c>
      <c r="AJ23" s="277" t="str">
        <f t="shared" si="10"/>
        <v/>
      </c>
      <c r="AK23" s="113"/>
      <c r="AL23" s="112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</row>
    <row r="24" spans="1:77" s="114" customFormat="1" x14ac:dyDescent="0.25">
      <c r="A24" s="1">
        <f t="shared" si="0"/>
        <v>9</v>
      </c>
      <c r="B24" s="1"/>
      <c r="C24" s="155"/>
      <c r="D24" s="2"/>
      <c r="E24" s="2"/>
      <c r="F24" s="2"/>
      <c r="G24" s="1"/>
      <c r="H24" s="183"/>
      <c r="I24" s="1"/>
      <c r="J24" s="5"/>
      <c r="K24" s="5"/>
      <c r="L24" s="5">
        <f>Táblázat1[[#This Row],[Nettó 
összeg]]+Táblázat1[[#This Row],[ÁFA
összeg]]</f>
        <v>0</v>
      </c>
      <c r="M24" s="226"/>
      <c r="N24" s="200"/>
      <c r="O24" s="184" t="str" cm="1">
        <f t="array" ref="O24">IF(AND($F$8="",N24&lt;&gt;0,OR($N$16:$N$154&lt;&gt;0)),"Kérjük,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277" t="str">
        <f t="shared" si="1"/>
        <v/>
      </c>
      <c r="AB24" s="277" t="str">
        <f t="shared" si="2"/>
        <v/>
      </c>
      <c r="AC24" s="277" t="str">
        <f t="shared" si="3"/>
        <v/>
      </c>
      <c r="AD24" s="278" t="str">
        <f t="shared" si="4"/>
        <v/>
      </c>
      <c r="AE24" s="278" t="str">
        <f t="shared" si="5"/>
        <v/>
      </c>
      <c r="AF24" s="278" t="str">
        <f t="shared" si="6"/>
        <v/>
      </c>
      <c r="AG24" s="278" t="str">
        <f t="shared" si="7"/>
        <v/>
      </c>
      <c r="AH24" s="279" t="str">
        <f t="shared" si="8"/>
        <v/>
      </c>
      <c r="AI24" s="277" t="str">
        <f t="shared" si="9"/>
        <v/>
      </c>
      <c r="AJ24" s="277" t="str">
        <f t="shared" si="10"/>
        <v/>
      </c>
      <c r="AK24" s="113"/>
      <c r="AL24" s="112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</row>
    <row r="25" spans="1:77" s="114" customFormat="1" ht="15.75" thickBot="1" x14ac:dyDescent="0.3">
      <c r="A25" s="1">
        <f t="shared" si="0"/>
        <v>10</v>
      </c>
      <c r="B25" s="1"/>
      <c r="C25" s="155"/>
      <c r="D25" s="2"/>
      <c r="E25" s="2"/>
      <c r="F25" s="2"/>
      <c r="G25" s="1"/>
      <c r="H25" s="183"/>
      <c r="I25" s="1"/>
      <c r="J25" s="5"/>
      <c r="K25" s="5"/>
      <c r="L25" s="5">
        <f>Táblázat1[[#This Row],[Nettó 
összeg]]+Táblázat1[[#This Row],[ÁFA
összeg]]</f>
        <v>0</v>
      </c>
      <c r="M25" s="226"/>
      <c r="N25" s="200"/>
      <c r="O25" s="184" t="str" cm="1">
        <f t="array" ref="O25">IF(AND($F$8="",N25&lt;&gt;0,OR($N$16:$N$154&lt;&gt;0)),"Kérjük,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277" t="str">
        <f t="shared" si="1"/>
        <v/>
      </c>
      <c r="AB25" s="277" t="str">
        <f t="shared" si="2"/>
        <v/>
      </c>
      <c r="AC25" s="277" t="str">
        <f t="shared" si="3"/>
        <v/>
      </c>
      <c r="AD25" s="278" t="str">
        <f t="shared" si="4"/>
        <v/>
      </c>
      <c r="AE25" s="278" t="str">
        <f t="shared" si="5"/>
        <v/>
      </c>
      <c r="AF25" s="278" t="str">
        <f t="shared" si="6"/>
        <v/>
      </c>
      <c r="AG25" s="278" t="str">
        <f t="shared" si="7"/>
        <v/>
      </c>
      <c r="AH25" s="279" t="str">
        <f t="shared" si="8"/>
        <v/>
      </c>
      <c r="AI25" s="277" t="str">
        <f t="shared" si="9"/>
        <v/>
      </c>
      <c r="AJ25" s="277" t="str">
        <f t="shared" si="10"/>
        <v/>
      </c>
      <c r="AK25" s="113"/>
      <c r="AL25" s="112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</row>
    <row r="26" spans="1:77" s="114" customFormat="1" ht="16.5" thickBot="1" x14ac:dyDescent="0.3">
      <c r="A26" s="15"/>
      <c r="B26" s="11"/>
      <c r="C26" s="154"/>
      <c r="D26" s="11"/>
      <c r="E26" s="11"/>
      <c r="F26" s="10"/>
      <c r="G26" s="10" t="s">
        <v>73</v>
      </c>
      <c r="H26" s="11"/>
      <c r="I26" s="11"/>
      <c r="J26" s="12"/>
      <c r="K26" s="12"/>
      <c r="L26" s="164"/>
      <c r="M26" s="164"/>
      <c r="N26" s="13"/>
      <c r="O26" s="214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293" t="s">
        <v>47</v>
      </c>
      <c r="AB26" s="280"/>
      <c r="AC26" s="280"/>
      <c r="AD26" s="278"/>
      <c r="AE26" s="278"/>
      <c r="AF26" s="278"/>
      <c r="AG26" s="278"/>
      <c r="AH26" s="281"/>
      <c r="AI26" s="278"/>
      <c r="AJ26" s="278"/>
      <c r="AK26" s="113"/>
      <c r="AL26" s="112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</row>
    <row r="27" spans="1:77" s="114" customFormat="1" ht="90" x14ac:dyDescent="0.25">
      <c r="A27" s="17" t="s">
        <v>48</v>
      </c>
      <c r="B27" s="4" t="s">
        <v>49</v>
      </c>
      <c r="C27" s="161" t="s">
        <v>50</v>
      </c>
      <c r="D27" s="209" t="s">
        <v>51</v>
      </c>
      <c r="E27" s="209" t="s">
        <v>52</v>
      </c>
      <c r="F27" s="209" t="s">
        <v>53</v>
      </c>
      <c r="G27" s="18" t="s">
        <v>54</v>
      </c>
      <c r="H27" s="18" t="s">
        <v>55</v>
      </c>
      <c r="I27" s="18" t="s">
        <v>56</v>
      </c>
      <c r="J27" s="202" t="s">
        <v>57</v>
      </c>
      <c r="K27" s="14" t="s">
        <v>58</v>
      </c>
      <c r="L27" s="14" t="s">
        <v>59</v>
      </c>
      <c r="M27" s="230" t="s">
        <v>60</v>
      </c>
      <c r="N27" s="204" t="s">
        <v>61</v>
      </c>
      <c r="O27" s="214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274" t="s">
        <v>63</v>
      </c>
      <c r="AB27" s="274" t="s">
        <v>64</v>
      </c>
      <c r="AC27" s="274" t="s">
        <v>65</v>
      </c>
      <c r="AD27" s="275" t="s">
        <v>66</v>
      </c>
      <c r="AE27" s="275" t="s">
        <v>67</v>
      </c>
      <c r="AF27" s="275" t="s">
        <v>68</v>
      </c>
      <c r="AG27" s="275" t="s">
        <v>69</v>
      </c>
      <c r="AH27" s="276" t="s">
        <v>70</v>
      </c>
      <c r="AI27" s="275" t="s">
        <v>71</v>
      </c>
      <c r="AJ27" s="275" t="s">
        <v>72</v>
      </c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</row>
    <row r="28" spans="1:77" s="114" customFormat="1" x14ac:dyDescent="0.25">
      <c r="A28" s="8">
        <f>ROW()-ROW($A$27)</f>
        <v>1</v>
      </c>
      <c r="B28" s="1"/>
      <c r="C28" s="155"/>
      <c r="D28" s="2"/>
      <c r="E28" s="2"/>
      <c r="F28" s="2"/>
      <c r="G28" s="1"/>
      <c r="H28" s="183"/>
      <c r="I28" s="1"/>
      <c r="J28" s="5"/>
      <c r="K28" s="5"/>
      <c r="L28" s="5">
        <f>Táblázat1[[#This Row],[Nettó 
összeg]]+Táblázat1[[#This Row],[ÁFA
összeg]]</f>
        <v>0</v>
      </c>
      <c r="M28" s="226"/>
      <c r="N28" s="200"/>
      <c r="O28" s="184" t="str" cm="1">
        <f t="array" ref="O28">IF(AND($F$8="",N28&lt;&gt;0,OR($N$16:$N$154&lt;&gt;0)),"Kérjük,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277" t="str">
        <f>IF(B28="","",IF(AND(D28&gt;=$F$7,D28&lt;=$J$7),"IGEN","NEM"))</f>
        <v/>
      </c>
      <c r="AB28" s="277" t="str">
        <f>IF(B28="","",IF(AND(E28&gt;=$F$7,E28&lt;=$J$7+30),"IGEN","NEM"))</f>
        <v/>
      </c>
      <c r="AC28" s="277" t="str">
        <f>IF(B28="","",IF(AND(F28&gt;=$F$7,F28&lt;=$J$7+30),"IGEN","NEM"))</f>
        <v/>
      </c>
      <c r="AD28" s="278" t="str">
        <f>IF(B28="","",E28-D28)</f>
        <v/>
      </c>
      <c r="AE28" s="278" t="str">
        <f>IF(B28="","",F28-D28)</f>
        <v/>
      </c>
      <c r="AF28" s="278" t="str">
        <f>IF(B28="","",F28-E28)</f>
        <v/>
      </c>
      <c r="AG28" s="278" t="str">
        <f>IF(L28=0,"",L28-J28-K28)</f>
        <v/>
      </c>
      <c r="AH28" s="279" t="str">
        <f>IF(L28=0,"",ROUND(K28/J28,2))</f>
        <v/>
      </c>
      <c r="AI28" s="277" t="str">
        <f>IF(N28="","",IF(AND($F$8="igen",N28&lt;=J28),"IGEN",IF(AND($F$8&lt;&gt;"igen",N28&lt;=L28),"IGEN","NEM")))</f>
        <v/>
      </c>
      <c r="AJ28" s="277" t="str">
        <f>IF(M28+N28=0,"",IF(AND($F$8="igen",M28+N28&lt;=J28),"IGEN",IF(AND($F$8&lt;&gt;"igen",M28+N28&lt;=L28),"IGEN","NEM")))</f>
        <v/>
      </c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</row>
    <row r="29" spans="1:77" s="114" customFormat="1" x14ac:dyDescent="0.25">
      <c r="A29" s="1">
        <f t="shared" ref="A29:A37" si="11">ROW()-ROW($A$27)</f>
        <v>2</v>
      </c>
      <c r="B29" s="1"/>
      <c r="C29" s="155"/>
      <c r="D29" s="2"/>
      <c r="E29" s="2"/>
      <c r="F29" s="2"/>
      <c r="G29" s="1"/>
      <c r="H29" s="183"/>
      <c r="I29" s="1"/>
      <c r="J29" s="5"/>
      <c r="K29" s="5"/>
      <c r="L29" s="5">
        <f>Táblázat1[[#This Row],[Nettó 
összeg]]+Táblázat1[[#This Row],[ÁFA
összeg]]</f>
        <v>0</v>
      </c>
      <c r="M29" s="226"/>
      <c r="N29" s="200"/>
      <c r="O29" s="184" t="str" cm="1">
        <f t="array" ref="O29">IF(AND($F$8="",N29&lt;&gt;0,OR($N$16:$N$154&lt;&gt;0)),"Kérjük,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277" t="str">
        <f t="shared" ref="AA29:AA37" si="12">IF(B29="","",IF(AND(D29&gt;=$F$7,D29&lt;=$J$7),"IGEN","NEM"))</f>
        <v/>
      </c>
      <c r="AB29" s="277" t="str">
        <f t="shared" ref="AB29:AB37" si="13">IF(B29="","",IF(AND(E29&gt;=$F$7,E29&lt;=$J$7+30),"IGEN","NEM"))</f>
        <v/>
      </c>
      <c r="AC29" s="277" t="str">
        <f t="shared" ref="AC29:AC37" si="14">IF(B29="","",IF(AND(F29&gt;=$F$7,F29&lt;=$J$7+30),"IGEN","NEM"))</f>
        <v/>
      </c>
      <c r="AD29" s="278" t="str">
        <f t="shared" ref="AD29:AD37" si="15">IF(B29="","",E29-D29)</f>
        <v/>
      </c>
      <c r="AE29" s="278" t="str">
        <f t="shared" ref="AE29:AE37" si="16">IF(B29="","",F29-D29)</f>
        <v/>
      </c>
      <c r="AF29" s="278" t="str">
        <f t="shared" ref="AF29:AF37" si="17">IF(B29="","",F29-E29)</f>
        <v/>
      </c>
      <c r="AG29" s="278" t="str">
        <f t="shared" ref="AG29:AG37" si="18">IF(L29=0,"",L29-J29-K29)</f>
        <v/>
      </c>
      <c r="AH29" s="279" t="str">
        <f t="shared" ref="AH29:AH37" si="19">IF(L29=0,"",ROUND(K29/J29,2))</f>
        <v/>
      </c>
      <c r="AI29" s="277" t="str">
        <f t="shared" ref="AI29:AI37" si="20">IF(N29="","",IF(AND($F$8="igen",N29&lt;=J29),"IGEN",IF(AND($F$8&lt;&gt;"igen",N29&lt;=L29),"IGEN","NEM")))</f>
        <v/>
      </c>
      <c r="AJ29" s="277" t="str">
        <f t="shared" ref="AJ29:AJ37" si="21">IF(M29+N29=0,"",IF(AND($F$8="igen",M29+N29&lt;=J29),"IGEN",IF(AND($F$8&lt;&gt;"igen",M29+N29&lt;=L29),"IGEN","NEM")))</f>
        <v/>
      </c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</row>
    <row r="30" spans="1:77" s="114" customFormat="1" x14ac:dyDescent="0.25">
      <c r="A30" s="1">
        <f t="shared" si="11"/>
        <v>3</v>
      </c>
      <c r="B30" s="1"/>
      <c r="C30" s="155"/>
      <c r="D30" s="2"/>
      <c r="E30" s="2"/>
      <c r="F30" s="2"/>
      <c r="G30" s="1"/>
      <c r="H30" s="183"/>
      <c r="I30" s="1"/>
      <c r="J30" s="5"/>
      <c r="K30" s="5"/>
      <c r="L30" s="5">
        <f>Táblázat1[[#This Row],[Nettó 
összeg]]+Táblázat1[[#This Row],[ÁFA
összeg]]</f>
        <v>0</v>
      </c>
      <c r="M30" s="226"/>
      <c r="N30" s="200"/>
      <c r="O30" s="184" t="str" cm="1">
        <f t="array" ref="O30">IF(AND($F$8="",N30&lt;&gt;0,OR($N$16:$N$154&lt;&gt;0)),"Kérjük,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277" t="str">
        <f t="shared" si="12"/>
        <v/>
      </c>
      <c r="AB30" s="277" t="str">
        <f t="shared" si="13"/>
        <v/>
      </c>
      <c r="AC30" s="277" t="str">
        <f t="shared" si="14"/>
        <v/>
      </c>
      <c r="AD30" s="278" t="str">
        <f t="shared" si="15"/>
        <v/>
      </c>
      <c r="AE30" s="278" t="str">
        <f t="shared" si="16"/>
        <v/>
      </c>
      <c r="AF30" s="278" t="str">
        <f t="shared" si="17"/>
        <v/>
      </c>
      <c r="AG30" s="278" t="str">
        <f t="shared" si="18"/>
        <v/>
      </c>
      <c r="AH30" s="279" t="str">
        <f t="shared" si="19"/>
        <v/>
      </c>
      <c r="AI30" s="277" t="str">
        <f t="shared" si="20"/>
        <v/>
      </c>
      <c r="AJ30" s="277" t="str">
        <f t="shared" si="21"/>
        <v/>
      </c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</row>
    <row r="31" spans="1:77" s="114" customFormat="1" x14ac:dyDescent="0.25">
      <c r="A31" s="1">
        <f t="shared" si="11"/>
        <v>4</v>
      </c>
      <c r="B31" s="1"/>
      <c r="C31" s="155"/>
      <c r="D31" s="2"/>
      <c r="E31" s="2"/>
      <c r="F31" s="2"/>
      <c r="G31" s="1"/>
      <c r="H31" s="183"/>
      <c r="I31" s="1"/>
      <c r="J31" s="5"/>
      <c r="K31" s="5"/>
      <c r="L31" s="5">
        <f>Táblázat1[[#This Row],[Nettó 
összeg]]+Táblázat1[[#This Row],[ÁFA
összeg]]</f>
        <v>0</v>
      </c>
      <c r="M31" s="226"/>
      <c r="N31" s="200"/>
      <c r="O31" s="184" t="str" cm="1">
        <f t="array" ref="O31">IF(AND($F$8="",N31&lt;&gt;0,OR($N$16:$N$154&lt;&gt;0)),"Kérjük,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277" t="str">
        <f t="shared" si="12"/>
        <v/>
      </c>
      <c r="AB31" s="277" t="str">
        <f t="shared" si="13"/>
        <v/>
      </c>
      <c r="AC31" s="277" t="str">
        <f t="shared" si="14"/>
        <v/>
      </c>
      <c r="AD31" s="278" t="str">
        <f t="shared" si="15"/>
        <v/>
      </c>
      <c r="AE31" s="278" t="str">
        <f t="shared" si="16"/>
        <v/>
      </c>
      <c r="AF31" s="278" t="str">
        <f t="shared" si="17"/>
        <v/>
      </c>
      <c r="AG31" s="278" t="str">
        <f t="shared" si="18"/>
        <v/>
      </c>
      <c r="AH31" s="279" t="str">
        <f t="shared" si="19"/>
        <v/>
      </c>
      <c r="AI31" s="277" t="str">
        <f t="shared" si="20"/>
        <v/>
      </c>
      <c r="AJ31" s="277" t="str">
        <f t="shared" si="21"/>
        <v/>
      </c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3"/>
      <c r="BW31" s="113"/>
      <c r="BX31" s="113"/>
      <c r="BY31" s="113"/>
    </row>
    <row r="32" spans="1:77" s="114" customFormat="1" x14ac:dyDescent="0.25">
      <c r="A32" s="1">
        <f t="shared" si="11"/>
        <v>5</v>
      </c>
      <c r="B32" s="1"/>
      <c r="C32" s="155"/>
      <c r="D32" s="2"/>
      <c r="E32" s="2"/>
      <c r="F32" s="2"/>
      <c r="G32" s="1"/>
      <c r="H32" s="183"/>
      <c r="I32" s="1"/>
      <c r="J32" s="5"/>
      <c r="K32" s="5"/>
      <c r="L32" s="5">
        <f>Táblázat1[[#This Row],[Nettó 
összeg]]+Táblázat1[[#This Row],[ÁFA
összeg]]</f>
        <v>0</v>
      </c>
      <c r="M32" s="226"/>
      <c r="N32" s="200"/>
      <c r="O32" s="184" t="str" cm="1">
        <f t="array" ref="O32">IF(AND($F$8="",N32&lt;&gt;0,OR($N$16:$N$154&lt;&gt;0)),"Kérjük,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277" t="str">
        <f t="shared" si="12"/>
        <v/>
      </c>
      <c r="AB32" s="277" t="str">
        <f t="shared" si="13"/>
        <v/>
      </c>
      <c r="AC32" s="277" t="str">
        <f t="shared" si="14"/>
        <v/>
      </c>
      <c r="AD32" s="278" t="str">
        <f t="shared" si="15"/>
        <v/>
      </c>
      <c r="AE32" s="278" t="str">
        <f t="shared" si="16"/>
        <v/>
      </c>
      <c r="AF32" s="278" t="str">
        <f t="shared" si="17"/>
        <v/>
      </c>
      <c r="AG32" s="278" t="str">
        <f t="shared" si="18"/>
        <v/>
      </c>
      <c r="AH32" s="279" t="str">
        <f t="shared" si="19"/>
        <v/>
      </c>
      <c r="AI32" s="277" t="str">
        <f t="shared" si="20"/>
        <v/>
      </c>
      <c r="AJ32" s="277" t="str">
        <f t="shared" si="21"/>
        <v/>
      </c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3"/>
    </row>
    <row r="33" spans="1:77" s="114" customFormat="1" x14ac:dyDescent="0.25">
      <c r="A33" s="1">
        <f t="shared" si="11"/>
        <v>6</v>
      </c>
      <c r="B33" s="1"/>
      <c r="C33" s="155"/>
      <c r="D33" s="2"/>
      <c r="E33" s="2"/>
      <c r="F33" s="2"/>
      <c r="G33" s="1"/>
      <c r="H33" s="183"/>
      <c r="I33" s="1"/>
      <c r="J33" s="5"/>
      <c r="K33" s="5"/>
      <c r="L33" s="5">
        <f>Táblázat1[[#This Row],[Nettó 
összeg]]+Táblázat1[[#This Row],[ÁFA
összeg]]</f>
        <v>0</v>
      </c>
      <c r="M33" s="226"/>
      <c r="N33" s="200"/>
      <c r="O33" s="184" t="str" cm="1">
        <f t="array" ref="O33">IF(AND($F$8="",N33&lt;&gt;0,OR($N$16:$N$154&lt;&gt;0)),"Kérjük,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277" t="str">
        <f t="shared" si="12"/>
        <v/>
      </c>
      <c r="AB33" s="277" t="str">
        <f t="shared" si="13"/>
        <v/>
      </c>
      <c r="AC33" s="277" t="str">
        <f t="shared" si="14"/>
        <v/>
      </c>
      <c r="AD33" s="278" t="str">
        <f t="shared" si="15"/>
        <v/>
      </c>
      <c r="AE33" s="278" t="str">
        <f t="shared" si="16"/>
        <v/>
      </c>
      <c r="AF33" s="278" t="str">
        <f t="shared" si="17"/>
        <v/>
      </c>
      <c r="AG33" s="278" t="str">
        <f t="shared" si="18"/>
        <v/>
      </c>
      <c r="AH33" s="279" t="str">
        <f t="shared" si="19"/>
        <v/>
      </c>
      <c r="AI33" s="277" t="str">
        <f t="shared" si="20"/>
        <v/>
      </c>
      <c r="AJ33" s="277" t="str">
        <f t="shared" si="21"/>
        <v/>
      </c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</row>
    <row r="34" spans="1:77" s="114" customFormat="1" x14ac:dyDescent="0.25">
      <c r="A34" s="1">
        <f t="shared" si="11"/>
        <v>7</v>
      </c>
      <c r="B34" s="1"/>
      <c r="C34" s="155"/>
      <c r="D34" s="2"/>
      <c r="E34" s="2"/>
      <c r="F34" s="2"/>
      <c r="G34" s="1"/>
      <c r="H34" s="183"/>
      <c r="I34" s="1"/>
      <c r="J34" s="5"/>
      <c r="K34" s="5"/>
      <c r="L34" s="5">
        <f>Táblázat1[[#This Row],[Nettó 
összeg]]+Táblázat1[[#This Row],[ÁFA
összeg]]</f>
        <v>0</v>
      </c>
      <c r="M34" s="226"/>
      <c r="N34" s="200"/>
      <c r="O34" s="184" t="str" cm="1">
        <f t="array" ref="O34">IF(AND($F$8="",N34&lt;&gt;0,OR($N$16:$N$154&lt;&gt;0)),"Kérjük,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277" t="str">
        <f t="shared" si="12"/>
        <v/>
      </c>
      <c r="AB34" s="277" t="str">
        <f t="shared" si="13"/>
        <v/>
      </c>
      <c r="AC34" s="277" t="str">
        <f t="shared" si="14"/>
        <v/>
      </c>
      <c r="AD34" s="278" t="str">
        <f t="shared" si="15"/>
        <v/>
      </c>
      <c r="AE34" s="278" t="str">
        <f t="shared" si="16"/>
        <v/>
      </c>
      <c r="AF34" s="278" t="str">
        <f t="shared" si="17"/>
        <v/>
      </c>
      <c r="AG34" s="278" t="str">
        <f t="shared" si="18"/>
        <v/>
      </c>
      <c r="AH34" s="279" t="str">
        <f t="shared" si="19"/>
        <v/>
      </c>
      <c r="AI34" s="277" t="str">
        <f t="shared" si="20"/>
        <v/>
      </c>
      <c r="AJ34" s="277" t="str">
        <f t="shared" si="21"/>
        <v/>
      </c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</row>
    <row r="35" spans="1:77" s="114" customFormat="1" x14ac:dyDescent="0.25">
      <c r="A35" s="1">
        <f t="shared" si="11"/>
        <v>8</v>
      </c>
      <c r="B35" s="1"/>
      <c r="C35" s="155"/>
      <c r="D35" s="2"/>
      <c r="E35" s="2"/>
      <c r="F35" s="2"/>
      <c r="G35" s="1"/>
      <c r="H35" s="183"/>
      <c r="I35" s="1"/>
      <c r="J35" s="5"/>
      <c r="K35" s="5"/>
      <c r="L35" s="5">
        <f>Táblázat1[[#This Row],[Nettó 
összeg]]+Táblázat1[[#This Row],[ÁFA
összeg]]</f>
        <v>0</v>
      </c>
      <c r="M35" s="226"/>
      <c r="N35" s="200"/>
      <c r="O35" s="184" t="str" cm="1">
        <f t="array" ref="O35">IF(AND($F$8="",N35&lt;&gt;0,OR($N$16:$N$154&lt;&gt;0)),"Kérjük,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277" t="str">
        <f t="shared" si="12"/>
        <v/>
      </c>
      <c r="AB35" s="277" t="str">
        <f t="shared" si="13"/>
        <v/>
      </c>
      <c r="AC35" s="277" t="str">
        <f t="shared" si="14"/>
        <v/>
      </c>
      <c r="AD35" s="278" t="str">
        <f t="shared" si="15"/>
        <v/>
      </c>
      <c r="AE35" s="278" t="str">
        <f t="shared" si="16"/>
        <v/>
      </c>
      <c r="AF35" s="278" t="str">
        <f t="shared" si="17"/>
        <v/>
      </c>
      <c r="AG35" s="278" t="str">
        <f t="shared" si="18"/>
        <v/>
      </c>
      <c r="AH35" s="279" t="str">
        <f t="shared" si="19"/>
        <v/>
      </c>
      <c r="AI35" s="277" t="str">
        <f t="shared" si="20"/>
        <v/>
      </c>
      <c r="AJ35" s="277" t="str">
        <f t="shared" si="21"/>
        <v/>
      </c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</row>
    <row r="36" spans="1:77" s="114" customFormat="1" x14ac:dyDescent="0.25">
      <c r="A36" s="1">
        <f t="shared" si="11"/>
        <v>9</v>
      </c>
      <c r="B36" s="1"/>
      <c r="C36" s="155"/>
      <c r="D36" s="2"/>
      <c r="E36" s="2"/>
      <c r="F36" s="2"/>
      <c r="G36" s="1"/>
      <c r="H36" s="183"/>
      <c r="I36" s="1"/>
      <c r="J36" s="5"/>
      <c r="K36" s="5"/>
      <c r="L36" s="5">
        <f>Táblázat1[[#This Row],[Nettó 
összeg]]+Táblázat1[[#This Row],[ÁFA
összeg]]</f>
        <v>0</v>
      </c>
      <c r="M36" s="226"/>
      <c r="N36" s="200"/>
      <c r="O36" s="184" t="str" cm="1">
        <f t="array" ref="O36">IF(AND($F$8="",N36&lt;&gt;0,OR($N$16:$N$154&lt;&gt;0)),"Kérjük,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277" t="str">
        <f t="shared" si="12"/>
        <v/>
      </c>
      <c r="AB36" s="277" t="str">
        <f t="shared" si="13"/>
        <v/>
      </c>
      <c r="AC36" s="277" t="str">
        <f t="shared" si="14"/>
        <v/>
      </c>
      <c r="AD36" s="278" t="str">
        <f t="shared" si="15"/>
        <v/>
      </c>
      <c r="AE36" s="278" t="str">
        <f t="shared" si="16"/>
        <v/>
      </c>
      <c r="AF36" s="278" t="str">
        <f t="shared" si="17"/>
        <v/>
      </c>
      <c r="AG36" s="278" t="str">
        <f t="shared" si="18"/>
        <v/>
      </c>
      <c r="AH36" s="279" t="str">
        <f t="shared" si="19"/>
        <v/>
      </c>
      <c r="AI36" s="277" t="str">
        <f t="shared" si="20"/>
        <v/>
      </c>
      <c r="AJ36" s="277" t="str">
        <f t="shared" si="21"/>
        <v/>
      </c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  <c r="BP36" s="113"/>
      <c r="BQ36" s="113"/>
      <c r="BR36" s="113"/>
      <c r="BS36" s="113"/>
      <c r="BT36" s="113"/>
      <c r="BU36" s="113"/>
      <c r="BV36" s="113"/>
      <c r="BW36" s="113"/>
      <c r="BX36" s="113"/>
      <c r="BY36" s="113"/>
    </row>
    <row r="37" spans="1:77" s="114" customFormat="1" ht="15.75" thickBot="1" x14ac:dyDescent="0.3">
      <c r="A37" s="1">
        <f t="shared" si="11"/>
        <v>10</v>
      </c>
      <c r="B37" s="1"/>
      <c r="C37" s="155"/>
      <c r="D37" s="2"/>
      <c r="E37" s="2"/>
      <c r="F37" s="2"/>
      <c r="G37" s="1"/>
      <c r="H37" s="183"/>
      <c r="I37" s="1"/>
      <c r="J37" s="5"/>
      <c r="K37" s="5"/>
      <c r="L37" s="5">
        <f>Táblázat1[[#This Row],[Nettó 
összeg]]+Táblázat1[[#This Row],[ÁFA
összeg]]</f>
        <v>0</v>
      </c>
      <c r="M37" s="226"/>
      <c r="N37" s="200"/>
      <c r="O37" s="184" t="str" cm="1">
        <f t="array" ref="O37">IF(AND($F$8="",N37&lt;&gt;0,OR($N$16:$N$154&lt;&gt;0)),"Kérjük,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8 000 Ft/ fő/ éjszaka","")))))</f>
        <v/>
      </c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277" t="str">
        <f t="shared" si="12"/>
        <v/>
      </c>
      <c r="AB37" s="277" t="str">
        <f t="shared" si="13"/>
        <v/>
      </c>
      <c r="AC37" s="277" t="str">
        <f t="shared" si="14"/>
        <v/>
      </c>
      <c r="AD37" s="278" t="str">
        <f t="shared" si="15"/>
        <v/>
      </c>
      <c r="AE37" s="278" t="str">
        <f t="shared" si="16"/>
        <v/>
      </c>
      <c r="AF37" s="278" t="str">
        <f t="shared" si="17"/>
        <v/>
      </c>
      <c r="AG37" s="278" t="str">
        <f t="shared" si="18"/>
        <v/>
      </c>
      <c r="AH37" s="279" t="str">
        <f t="shared" si="19"/>
        <v/>
      </c>
      <c r="AI37" s="277" t="str">
        <f t="shared" si="20"/>
        <v/>
      </c>
      <c r="AJ37" s="277" t="str">
        <f t="shared" si="21"/>
        <v/>
      </c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</row>
    <row r="38" spans="1:77" s="114" customFormat="1" ht="16.5" thickBot="1" x14ac:dyDescent="0.3">
      <c r="A38" s="15"/>
      <c r="B38" s="11"/>
      <c r="C38" s="154"/>
      <c r="D38" s="154"/>
      <c r="E38" s="154"/>
      <c r="F38" s="154"/>
      <c r="G38" s="10" t="s">
        <v>74</v>
      </c>
      <c r="H38" s="11"/>
      <c r="I38" s="11"/>
      <c r="J38" s="12"/>
      <c r="K38" s="12"/>
      <c r="L38" s="164"/>
      <c r="M38" s="164"/>
      <c r="N38" s="13"/>
      <c r="O38" s="22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293" t="s">
        <v>47</v>
      </c>
      <c r="AB38" s="277"/>
      <c r="AC38" s="277"/>
      <c r="AD38" s="278"/>
      <c r="AE38" s="278"/>
      <c r="AF38" s="278"/>
      <c r="AG38" s="278"/>
      <c r="AH38" s="279"/>
      <c r="AI38" s="277"/>
      <c r="AJ38" s="277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</row>
    <row r="39" spans="1:77" s="114" customFormat="1" ht="90" x14ac:dyDescent="0.25">
      <c r="A39" s="17" t="s">
        <v>48</v>
      </c>
      <c r="B39" s="4" t="s">
        <v>49</v>
      </c>
      <c r="C39" s="161" t="s">
        <v>50</v>
      </c>
      <c r="D39" s="209" t="s">
        <v>51</v>
      </c>
      <c r="E39" s="209" t="s">
        <v>52</v>
      </c>
      <c r="F39" s="209" t="s">
        <v>53</v>
      </c>
      <c r="G39" s="18" t="s">
        <v>54</v>
      </c>
      <c r="H39" s="18" t="s">
        <v>55</v>
      </c>
      <c r="I39" s="18" t="s">
        <v>56</v>
      </c>
      <c r="J39" s="202" t="s">
        <v>57</v>
      </c>
      <c r="K39" s="14" t="s">
        <v>58</v>
      </c>
      <c r="L39" s="14" t="s">
        <v>59</v>
      </c>
      <c r="M39" s="230" t="s">
        <v>60</v>
      </c>
      <c r="N39" s="204" t="s">
        <v>61</v>
      </c>
      <c r="O39" s="214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274" t="s">
        <v>63</v>
      </c>
      <c r="AB39" s="274" t="s">
        <v>64</v>
      </c>
      <c r="AC39" s="274" t="s">
        <v>65</v>
      </c>
      <c r="AD39" s="275" t="s">
        <v>66</v>
      </c>
      <c r="AE39" s="275" t="s">
        <v>67</v>
      </c>
      <c r="AF39" s="275" t="s">
        <v>68</v>
      </c>
      <c r="AG39" s="275" t="s">
        <v>69</v>
      </c>
      <c r="AH39" s="276" t="s">
        <v>70</v>
      </c>
      <c r="AI39" s="275" t="s">
        <v>71</v>
      </c>
      <c r="AJ39" s="275" t="s">
        <v>72</v>
      </c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13"/>
      <c r="BT39" s="113"/>
      <c r="BU39" s="113"/>
      <c r="BV39" s="113"/>
      <c r="BW39" s="113"/>
      <c r="BX39" s="113"/>
      <c r="BY39" s="113"/>
    </row>
    <row r="40" spans="1:77" s="114" customFormat="1" x14ac:dyDescent="0.25">
      <c r="A40" s="8">
        <f t="shared" ref="A40:A57" si="22">ROW()-ROW($A$39)</f>
        <v>1</v>
      </c>
      <c r="B40" s="1"/>
      <c r="C40" s="155"/>
      <c r="D40" s="2"/>
      <c r="E40" s="2"/>
      <c r="F40" s="2"/>
      <c r="G40" s="1"/>
      <c r="H40" s="183"/>
      <c r="I40" s="1"/>
      <c r="J40" s="5"/>
      <c r="K40" s="5"/>
      <c r="L40" s="5">
        <f>Táblázat1[[#This Row],[Nettó 
összeg]]+Táblázat1[[#This Row],[ÁFA
összeg]]</f>
        <v>0</v>
      </c>
      <c r="M40" s="226"/>
      <c r="N40" s="200"/>
      <c r="O40" s="184" t="str" cm="1">
        <f t="array" ref="O40">IF(AND($F$8="",N40&lt;&gt;0,OR($N$16:$N$154&lt;&gt;0)),"Kérjük,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277" t="str">
        <f>IF(B40="","",IF(AND(D40&gt;=$F$7,D40&lt;=$J$7),"IGEN","NEM"))</f>
        <v/>
      </c>
      <c r="AB40" s="277" t="str">
        <f>IF(B40="","",IF(AND(E40&gt;=$F$7,E40&lt;=$J$7+30),"IGEN","NEM"))</f>
        <v/>
      </c>
      <c r="AC40" s="277" t="str">
        <f>IF(B40="","",IF(AND(F40&gt;=$F$7,F40&lt;=$J$7+30),"IGEN","NEM"))</f>
        <v/>
      </c>
      <c r="AD40" s="278" t="str">
        <f>IF(B40="","",E40-D40)</f>
        <v/>
      </c>
      <c r="AE40" s="278" t="str">
        <f>IF(B40="","",F40-D40)</f>
        <v/>
      </c>
      <c r="AF40" s="278" t="str">
        <f>IF(B40="","",F40-E40)</f>
        <v/>
      </c>
      <c r="AG40" s="278" t="str">
        <f>IF(L40=0,"",L40-J40-K40)</f>
        <v/>
      </c>
      <c r="AH40" s="279" t="str">
        <f>IF(L40=0,"",ROUND(K40/J40,2))</f>
        <v/>
      </c>
      <c r="AI40" s="277" t="str">
        <f t="shared" ref="AI40:AI48" si="23">IF(N40="","",IF(AND($F$8="igen",N40&lt;=J40),"IGEN",IF(AND($F$8&lt;&gt;"igen",N40&lt;=L40),"IGEN","NEM")))</f>
        <v/>
      </c>
      <c r="AJ40" s="277" t="str">
        <f t="shared" ref="AJ40:AJ48" si="24">IF(M40+N40=0,"",IF(AND($F$8="igen",M40+N40&lt;=J40),"IGEN",IF(AND($F$8&lt;&gt;"igen",M40+N40&lt;=L40),"IGEN","NEM")))</f>
        <v/>
      </c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</row>
    <row r="41" spans="1:77" s="114" customFormat="1" x14ac:dyDescent="0.25">
      <c r="A41" s="1">
        <f t="shared" si="22"/>
        <v>2</v>
      </c>
      <c r="B41" s="1"/>
      <c r="C41" s="155"/>
      <c r="D41" s="2"/>
      <c r="E41" s="2"/>
      <c r="F41" s="2"/>
      <c r="G41" s="1"/>
      <c r="H41" s="183"/>
      <c r="I41" s="1"/>
      <c r="J41" s="5"/>
      <c r="K41" s="5"/>
      <c r="L41" s="5">
        <f>Táblázat1[[#This Row],[Nettó 
összeg]]+Táblázat1[[#This Row],[ÁFA
összeg]]</f>
        <v>0</v>
      </c>
      <c r="M41" s="226"/>
      <c r="N41" s="200"/>
      <c r="O41" s="184" t="str" cm="1">
        <f t="array" ref="O41">IF(AND($F$8="",N41&lt;&gt;0,OR($N$16:$N$154&lt;&gt;0)),"Kérjük,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277" t="str">
        <f>IF(B41="","",IF(AND(D41&gt;=$F$7,D41&lt;=$J$7),"IGEN","NEM"))</f>
        <v/>
      </c>
      <c r="AB41" s="277" t="str">
        <f>IF(B41="","",IF(AND(E41&gt;=$F$7,E41&lt;=$J$7+30),"IGEN","NEM"))</f>
        <v/>
      </c>
      <c r="AC41" s="277" t="str">
        <f>IF(B41="","",IF(AND(F41&gt;=$F$7,F41&lt;=$J$7+30),"IGEN","NEM"))</f>
        <v/>
      </c>
      <c r="AD41" s="278" t="str">
        <f>IF(B41="","",E41-D41)</f>
        <v/>
      </c>
      <c r="AE41" s="278" t="str">
        <f>IF(B41="","",F41-D41)</f>
        <v/>
      </c>
      <c r="AF41" s="278" t="str">
        <f>IF(B41="","",F41-E41)</f>
        <v/>
      </c>
      <c r="AG41" s="278" t="str">
        <f t="shared" ref="AG41:AG57" si="25">IF(L41=0,"",L41-J41-K41)</f>
        <v/>
      </c>
      <c r="AH41" s="279" t="str">
        <f t="shared" ref="AH41:AH57" si="26">IF(L41=0,"",ROUND(K41/J41,2))</f>
        <v/>
      </c>
      <c r="AI41" s="277" t="str">
        <f t="shared" si="23"/>
        <v/>
      </c>
      <c r="AJ41" s="277" t="str">
        <f t="shared" si="24"/>
        <v/>
      </c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13"/>
      <c r="BT41" s="113"/>
      <c r="BU41" s="113"/>
      <c r="BV41" s="113"/>
      <c r="BW41" s="113"/>
      <c r="BX41" s="113"/>
      <c r="BY41" s="113"/>
    </row>
    <row r="42" spans="1:77" s="114" customFormat="1" x14ac:dyDescent="0.25">
      <c r="A42" s="1">
        <f t="shared" si="22"/>
        <v>3</v>
      </c>
      <c r="B42" s="1"/>
      <c r="C42" s="155"/>
      <c r="D42" s="2"/>
      <c r="E42" s="2"/>
      <c r="F42" s="2"/>
      <c r="G42" s="1"/>
      <c r="H42" s="183"/>
      <c r="I42" s="1" t="str">
        <f>IF(Táblázat1[[#This Row],[Költségelem megnevezése]]="SZAKMAI /Szállás költségek","X fő, Y db éjszaka feltüntetése szükséges","")</f>
        <v/>
      </c>
      <c r="J42" s="5"/>
      <c r="K42" s="5"/>
      <c r="L42" s="5">
        <f>Táblázat1[[#This Row],[Nettó 
összeg]]+Táblázat1[[#This Row],[ÁFA
összeg]]</f>
        <v>0</v>
      </c>
      <c r="M42" s="226"/>
      <c r="N42" s="200"/>
      <c r="O42" s="184" t="str" cm="1">
        <f t="array" ref="O42">IF(AND($F$8="",N42&lt;&gt;0,OR($N$16:$N$154&lt;&gt;0)),"Kérjük,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277" t="str">
        <f t="shared" ref="AA42:AA57" si="27">IF(B42="","",IF(AND(D42&gt;=$F$7,D42&lt;=$J$7),"IGEN","NEM"))</f>
        <v/>
      </c>
      <c r="AB42" s="277" t="str">
        <f t="shared" ref="AB42:AB57" si="28">IF(B42="","",IF(AND(E42&gt;=$F$7,E42&lt;=$J$7+30),"IGEN","NEM"))</f>
        <v/>
      </c>
      <c r="AC42" s="277" t="str">
        <f t="shared" ref="AC42:AC57" si="29">IF(B42="","",IF(AND(F42&gt;=$F$7,F42&lt;=$J$7+30),"IGEN","NEM"))</f>
        <v/>
      </c>
      <c r="AD42" s="278" t="str">
        <f t="shared" ref="AD42:AD57" si="30">IF(B42="","",E42-D42)</f>
        <v/>
      </c>
      <c r="AE42" s="278" t="str">
        <f t="shared" ref="AE42:AE57" si="31">IF(B42="","",F42-D42)</f>
        <v/>
      </c>
      <c r="AF42" s="278" t="str">
        <f t="shared" ref="AF42:AF57" si="32">IF(B42="","",F42-E42)</f>
        <v/>
      </c>
      <c r="AG42" s="278" t="str">
        <f t="shared" si="25"/>
        <v/>
      </c>
      <c r="AH42" s="279" t="str">
        <f t="shared" si="26"/>
        <v/>
      </c>
      <c r="AI42" s="277" t="str">
        <f t="shared" si="23"/>
        <v/>
      </c>
      <c r="AJ42" s="277" t="str">
        <f t="shared" si="24"/>
        <v/>
      </c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113"/>
      <c r="BL42" s="113"/>
      <c r="BM42" s="113"/>
      <c r="BN42" s="113"/>
      <c r="BO42" s="113"/>
      <c r="BP42" s="113"/>
      <c r="BQ42" s="113"/>
      <c r="BR42" s="113"/>
      <c r="BS42" s="113"/>
      <c r="BT42" s="113"/>
      <c r="BU42" s="113"/>
      <c r="BV42" s="113"/>
      <c r="BW42" s="113"/>
      <c r="BX42" s="113"/>
      <c r="BY42" s="113"/>
    </row>
    <row r="43" spans="1:77" s="114" customFormat="1" x14ac:dyDescent="0.25">
      <c r="A43" s="1">
        <f t="shared" si="22"/>
        <v>4</v>
      </c>
      <c r="B43" s="1"/>
      <c r="C43" s="155"/>
      <c r="D43" s="2"/>
      <c r="E43" s="2"/>
      <c r="F43" s="2"/>
      <c r="G43" s="1"/>
      <c r="H43" s="183"/>
      <c r="I43" s="1" t="str">
        <f>IF(Táblázat1[[#This Row],[Költségelem megnevezése]]="SZAKMAI /Szállás költségek","X fő, Y db éjszaka feltüntetése szükséges","")</f>
        <v/>
      </c>
      <c r="J43" s="5"/>
      <c r="K43" s="5"/>
      <c r="L43" s="5">
        <f>Táblázat1[[#This Row],[Nettó 
összeg]]+Táblázat1[[#This Row],[ÁFA
összeg]]</f>
        <v>0</v>
      </c>
      <c r="M43" s="226"/>
      <c r="N43" s="200"/>
      <c r="O43" s="184" t="str" cm="1">
        <f t="array" ref="O43">IF(AND($F$8="",N43&lt;&gt;0,OR($N$16:$N$154&lt;&gt;0)),"Kérjük,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277" t="str">
        <f t="shared" si="27"/>
        <v/>
      </c>
      <c r="AB43" s="277" t="str">
        <f t="shared" si="28"/>
        <v/>
      </c>
      <c r="AC43" s="277" t="str">
        <f t="shared" si="29"/>
        <v/>
      </c>
      <c r="AD43" s="278" t="str">
        <f t="shared" si="30"/>
        <v/>
      </c>
      <c r="AE43" s="278" t="str">
        <f t="shared" si="31"/>
        <v/>
      </c>
      <c r="AF43" s="278" t="str">
        <f t="shared" si="32"/>
        <v/>
      </c>
      <c r="AG43" s="278" t="str">
        <f t="shared" si="25"/>
        <v/>
      </c>
      <c r="AH43" s="279" t="str">
        <f t="shared" si="26"/>
        <v/>
      </c>
      <c r="AI43" s="277" t="str">
        <f t="shared" si="23"/>
        <v/>
      </c>
      <c r="AJ43" s="277" t="str">
        <f t="shared" si="24"/>
        <v/>
      </c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</row>
    <row r="44" spans="1:77" s="114" customFormat="1" x14ac:dyDescent="0.25">
      <c r="A44" s="1">
        <f t="shared" si="22"/>
        <v>5</v>
      </c>
      <c r="B44" s="1"/>
      <c r="C44" s="155"/>
      <c r="D44" s="2"/>
      <c r="E44" s="2"/>
      <c r="F44" s="2"/>
      <c r="G44" s="1"/>
      <c r="H44" s="183"/>
      <c r="I44" s="1" t="str">
        <f>IF(Táblázat1[[#This Row],[Költségelem megnevezése]]="SZAKMAI /Szállás költségek","X fő, Y db éjszaka feltüntetése szükséges","")</f>
        <v/>
      </c>
      <c r="J44" s="5"/>
      <c r="K44" s="5"/>
      <c r="L44" s="5">
        <f>Táblázat1[[#This Row],[Nettó 
összeg]]+Táblázat1[[#This Row],[ÁFA
összeg]]</f>
        <v>0</v>
      </c>
      <c r="M44" s="226"/>
      <c r="N44" s="200"/>
      <c r="O44" s="184" t="str" cm="1">
        <f t="array" ref="O44">IF(AND($F$8="",N44&lt;&gt;0,OR($N$16:$N$154&lt;&gt;0)),"Kérjük,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277" t="str">
        <f t="shared" si="27"/>
        <v/>
      </c>
      <c r="AB44" s="277" t="str">
        <f t="shared" si="28"/>
        <v/>
      </c>
      <c r="AC44" s="277" t="str">
        <f t="shared" si="29"/>
        <v/>
      </c>
      <c r="AD44" s="278" t="str">
        <f t="shared" si="30"/>
        <v/>
      </c>
      <c r="AE44" s="278" t="str">
        <f t="shared" si="31"/>
        <v/>
      </c>
      <c r="AF44" s="278" t="str">
        <f t="shared" si="32"/>
        <v/>
      </c>
      <c r="AG44" s="278" t="str">
        <f t="shared" si="25"/>
        <v/>
      </c>
      <c r="AH44" s="279" t="str">
        <f t="shared" si="26"/>
        <v/>
      </c>
      <c r="AI44" s="277" t="str">
        <f t="shared" si="23"/>
        <v/>
      </c>
      <c r="AJ44" s="277" t="str">
        <f t="shared" si="24"/>
        <v/>
      </c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13"/>
      <c r="AX44" s="113"/>
      <c r="AY44" s="113"/>
      <c r="AZ44" s="113"/>
      <c r="BA44" s="113"/>
      <c r="BB44" s="113"/>
      <c r="BC44" s="113"/>
      <c r="BD44" s="113"/>
      <c r="BE44" s="113"/>
      <c r="BF44" s="113"/>
      <c r="BG44" s="113"/>
      <c r="BH44" s="113"/>
      <c r="BI44" s="113"/>
      <c r="BJ44" s="113"/>
      <c r="BK44" s="113"/>
      <c r="BL44" s="113"/>
      <c r="BM44" s="113"/>
      <c r="BN44" s="113"/>
      <c r="BO44" s="113"/>
      <c r="BP44" s="113"/>
      <c r="BQ44" s="113"/>
      <c r="BR44" s="113"/>
      <c r="BS44" s="113"/>
      <c r="BT44" s="113"/>
      <c r="BU44" s="113"/>
      <c r="BV44" s="113"/>
      <c r="BW44" s="113"/>
      <c r="BX44" s="113"/>
      <c r="BY44" s="113"/>
    </row>
    <row r="45" spans="1:77" s="114" customFormat="1" x14ac:dyDescent="0.25">
      <c r="A45" s="1">
        <f t="shared" si="22"/>
        <v>6</v>
      </c>
      <c r="B45" s="1"/>
      <c r="C45" s="155"/>
      <c r="D45" s="2"/>
      <c r="E45" s="2"/>
      <c r="F45" s="2"/>
      <c r="G45" s="1"/>
      <c r="H45" s="183"/>
      <c r="I45" s="1" t="str">
        <f>IF(Táblázat1[[#This Row],[Költségelem megnevezése]]="SZAKMAI /Szállás költségek","X fő, Y db éjszaka feltüntetése szükséges","")</f>
        <v/>
      </c>
      <c r="J45" s="5"/>
      <c r="K45" s="5"/>
      <c r="L45" s="5">
        <f>Táblázat1[[#This Row],[Nettó 
összeg]]+Táblázat1[[#This Row],[ÁFA
összeg]]</f>
        <v>0</v>
      </c>
      <c r="M45" s="226"/>
      <c r="N45" s="200"/>
      <c r="O45" s="184" t="str" cm="1">
        <f t="array" ref="O45">IF(AND($F$8="",N45&lt;&gt;0,OR($N$16:$N$154&lt;&gt;0)),"Kérjük,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277" t="str">
        <f t="shared" si="27"/>
        <v/>
      </c>
      <c r="AB45" s="277" t="str">
        <f t="shared" si="28"/>
        <v/>
      </c>
      <c r="AC45" s="277" t="str">
        <f t="shared" si="29"/>
        <v/>
      </c>
      <c r="AD45" s="278" t="str">
        <f t="shared" si="30"/>
        <v/>
      </c>
      <c r="AE45" s="278" t="str">
        <f t="shared" si="31"/>
        <v/>
      </c>
      <c r="AF45" s="278" t="str">
        <f t="shared" si="32"/>
        <v/>
      </c>
      <c r="AG45" s="278" t="str">
        <f t="shared" si="25"/>
        <v/>
      </c>
      <c r="AH45" s="279" t="str">
        <f t="shared" si="26"/>
        <v/>
      </c>
      <c r="AI45" s="277" t="str">
        <f t="shared" si="23"/>
        <v/>
      </c>
      <c r="AJ45" s="277" t="str">
        <f t="shared" si="24"/>
        <v/>
      </c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</row>
    <row r="46" spans="1:77" s="114" customFormat="1" x14ac:dyDescent="0.25">
      <c r="A46" s="1">
        <f t="shared" si="22"/>
        <v>7</v>
      </c>
      <c r="B46" s="1"/>
      <c r="C46" s="155"/>
      <c r="D46" s="2"/>
      <c r="E46" s="2"/>
      <c r="F46" s="2"/>
      <c r="G46" s="1"/>
      <c r="H46" s="183"/>
      <c r="I46" s="1" t="str">
        <f>IF(Táblázat1[[#This Row],[Költségelem megnevezése]]="SZAKMAI /Szállás költségek","X fő, Y db éjszaka feltüntetése szükséges","")</f>
        <v/>
      </c>
      <c r="J46" s="5"/>
      <c r="K46" s="5"/>
      <c r="L46" s="5">
        <f>Táblázat1[[#This Row],[Nettó 
összeg]]+Táblázat1[[#This Row],[ÁFA
összeg]]</f>
        <v>0</v>
      </c>
      <c r="M46" s="226"/>
      <c r="N46" s="200"/>
      <c r="O46" s="184" t="str" cm="1">
        <f t="array" ref="O46">IF(AND($F$8="",N46&lt;&gt;0,OR($N$16:$N$154&lt;&gt;0)),"Kérjük,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277" t="str">
        <f t="shared" si="27"/>
        <v/>
      </c>
      <c r="AB46" s="277" t="str">
        <f t="shared" si="28"/>
        <v/>
      </c>
      <c r="AC46" s="277" t="str">
        <f t="shared" si="29"/>
        <v/>
      </c>
      <c r="AD46" s="278" t="str">
        <f t="shared" si="30"/>
        <v/>
      </c>
      <c r="AE46" s="278" t="str">
        <f t="shared" si="31"/>
        <v/>
      </c>
      <c r="AF46" s="278" t="str">
        <f t="shared" si="32"/>
        <v/>
      </c>
      <c r="AG46" s="278" t="str">
        <f t="shared" si="25"/>
        <v/>
      </c>
      <c r="AH46" s="279" t="str">
        <f t="shared" si="26"/>
        <v/>
      </c>
      <c r="AI46" s="277" t="str">
        <f t="shared" si="23"/>
        <v/>
      </c>
      <c r="AJ46" s="277" t="str">
        <f t="shared" si="24"/>
        <v/>
      </c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V46" s="113"/>
      <c r="AW46" s="113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</row>
    <row r="47" spans="1:77" s="114" customFormat="1" x14ac:dyDescent="0.25">
      <c r="A47" s="1">
        <f t="shared" si="22"/>
        <v>8</v>
      </c>
      <c r="B47" s="1"/>
      <c r="C47" s="155"/>
      <c r="D47" s="2"/>
      <c r="E47" s="2"/>
      <c r="F47" s="2"/>
      <c r="G47" s="1"/>
      <c r="H47" s="183"/>
      <c r="I47" s="1" t="str">
        <f>IF(Táblázat1[[#This Row],[Költségelem megnevezése]]="SZAKMAI /Szállás költségek","X fő, Y db éjszaka feltüntetése szükséges","")</f>
        <v/>
      </c>
      <c r="J47" s="5"/>
      <c r="K47" s="5"/>
      <c r="L47" s="5">
        <f>Táblázat1[[#This Row],[Nettó 
összeg]]+Táblázat1[[#This Row],[ÁFA
összeg]]</f>
        <v>0</v>
      </c>
      <c r="M47" s="226"/>
      <c r="N47" s="200"/>
      <c r="O47" s="184" t="str" cm="1">
        <f t="array" ref="O47">IF(AND($F$8="",N47&lt;&gt;0,OR($N$16:$N$154&lt;&gt;0)),"Kérjük,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277" t="str">
        <f t="shared" si="27"/>
        <v/>
      </c>
      <c r="AB47" s="277" t="str">
        <f t="shared" si="28"/>
        <v/>
      </c>
      <c r="AC47" s="277" t="str">
        <f t="shared" si="29"/>
        <v/>
      </c>
      <c r="AD47" s="278" t="str">
        <f t="shared" si="30"/>
        <v/>
      </c>
      <c r="AE47" s="278" t="str">
        <f t="shared" si="31"/>
        <v/>
      </c>
      <c r="AF47" s="278" t="str">
        <f t="shared" si="32"/>
        <v/>
      </c>
      <c r="AG47" s="278" t="str">
        <f t="shared" si="25"/>
        <v/>
      </c>
      <c r="AH47" s="279" t="str">
        <f t="shared" si="26"/>
        <v/>
      </c>
      <c r="AI47" s="277" t="str">
        <f t="shared" si="23"/>
        <v/>
      </c>
      <c r="AJ47" s="277" t="str">
        <f t="shared" si="24"/>
        <v/>
      </c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113"/>
      <c r="BM47" s="113"/>
      <c r="BN47" s="113"/>
      <c r="BO47" s="113"/>
      <c r="BP47" s="113"/>
      <c r="BQ47" s="113"/>
      <c r="BR47" s="113"/>
      <c r="BS47" s="113"/>
      <c r="BT47" s="113"/>
      <c r="BU47" s="113"/>
      <c r="BV47" s="113"/>
      <c r="BW47" s="113"/>
      <c r="BX47" s="113"/>
      <c r="BY47" s="113"/>
    </row>
    <row r="48" spans="1:77" s="114" customFormat="1" x14ac:dyDescent="0.25">
      <c r="A48" s="1">
        <f t="shared" si="22"/>
        <v>9</v>
      </c>
      <c r="B48" s="1"/>
      <c r="C48" s="155"/>
      <c r="D48" s="2"/>
      <c r="E48" s="2"/>
      <c r="F48" s="2"/>
      <c r="G48" s="1"/>
      <c r="H48" s="183"/>
      <c r="I48" s="1" t="str">
        <f>IF(Táblázat1[[#This Row],[Költségelem megnevezése]]="SZAKMAI /Szállás költségek","X fő, Y db éjszaka feltüntetése szükséges","")</f>
        <v/>
      </c>
      <c r="J48" s="5"/>
      <c r="K48" s="5"/>
      <c r="L48" s="5">
        <f>Táblázat1[[#This Row],[Nettó 
összeg]]+Táblázat1[[#This Row],[ÁFA
összeg]]</f>
        <v>0</v>
      </c>
      <c r="M48" s="226"/>
      <c r="N48" s="200"/>
      <c r="O48" s="184" t="str" cm="1">
        <f t="array" ref="O48">IF(AND($F$8="",N48&lt;&gt;0,OR($N$16:$N$154&lt;&gt;0)),"Kérjük,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277" t="str">
        <f t="shared" si="27"/>
        <v/>
      </c>
      <c r="AB48" s="277" t="str">
        <f t="shared" si="28"/>
        <v/>
      </c>
      <c r="AC48" s="277" t="str">
        <f t="shared" si="29"/>
        <v/>
      </c>
      <c r="AD48" s="278" t="str">
        <f t="shared" si="30"/>
        <v/>
      </c>
      <c r="AE48" s="278" t="str">
        <f t="shared" si="31"/>
        <v/>
      </c>
      <c r="AF48" s="278" t="str">
        <f t="shared" si="32"/>
        <v/>
      </c>
      <c r="AG48" s="278" t="str">
        <f t="shared" si="25"/>
        <v/>
      </c>
      <c r="AH48" s="279" t="str">
        <f t="shared" si="26"/>
        <v/>
      </c>
      <c r="AI48" s="277" t="str">
        <f t="shared" si="23"/>
        <v/>
      </c>
      <c r="AJ48" s="277" t="str">
        <f t="shared" si="24"/>
        <v/>
      </c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113"/>
      <c r="BL48" s="113"/>
      <c r="BM48" s="113"/>
      <c r="BN48" s="113"/>
      <c r="BO48" s="113"/>
      <c r="BP48" s="113"/>
      <c r="BQ48" s="113"/>
      <c r="BR48" s="113"/>
      <c r="BS48" s="113"/>
      <c r="BT48" s="113"/>
      <c r="BU48" s="113"/>
      <c r="BV48" s="113"/>
      <c r="BW48" s="113"/>
      <c r="BX48" s="113"/>
      <c r="BY48" s="113"/>
    </row>
    <row r="49" spans="1:77" s="114" customFormat="1" x14ac:dyDescent="0.25">
      <c r="A49" s="1">
        <f t="shared" si="22"/>
        <v>10</v>
      </c>
      <c r="B49" s="1"/>
      <c r="C49" s="155"/>
      <c r="D49" s="2"/>
      <c r="E49" s="2"/>
      <c r="F49" s="2"/>
      <c r="G49" s="1"/>
      <c r="H49" s="183"/>
      <c r="I49" s="1" t="str">
        <f>IF(Táblázat1[[#This Row],[Költségelem megnevezése]]="SZAKMAI /Szállás költségek","X fő, Y db éjszaka feltüntetése szükséges","")</f>
        <v/>
      </c>
      <c r="J49" s="5"/>
      <c r="K49" s="5"/>
      <c r="L49" s="5">
        <f>Táblázat1[[#This Row],[Nettó 
összeg]]+Táblázat1[[#This Row],[ÁFA
összeg]]</f>
        <v>0</v>
      </c>
      <c r="M49" s="226"/>
      <c r="N49" s="200"/>
      <c r="O49" s="184" t="str" cm="1">
        <f t="array" ref="O49">IF(AND($F$8="",N49&lt;&gt;0,OR($N$16:$N$154&lt;&gt;0)),"Kérjük,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277" t="str">
        <f t="shared" si="27"/>
        <v/>
      </c>
      <c r="AB49" s="277" t="str">
        <f t="shared" si="28"/>
        <v/>
      </c>
      <c r="AC49" s="277" t="str">
        <f t="shared" si="29"/>
        <v/>
      </c>
      <c r="AD49" s="278" t="str">
        <f t="shared" si="30"/>
        <v/>
      </c>
      <c r="AE49" s="278" t="str">
        <f t="shared" si="31"/>
        <v/>
      </c>
      <c r="AF49" s="278" t="str">
        <f t="shared" si="32"/>
        <v/>
      </c>
      <c r="AG49" s="278" t="str">
        <f t="shared" si="25"/>
        <v/>
      </c>
      <c r="AH49" s="279" t="str">
        <f t="shared" si="26"/>
        <v/>
      </c>
      <c r="AI49" s="277" t="str">
        <f t="shared" ref="AI49:AI57" si="33">IF(N49="","",IF(AND($F$8="igen",N49&lt;=J49),"IGEN",IF(AND($F$8&lt;&gt;"igen",N49&lt;=L49),"IGEN","NEM")))</f>
        <v/>
      </c>
      <c r="AJ49" s="277" t="str">
        <f t="shared" ref="AJ49:AJ57" si="34">IF(M49+N49=0,"",IF(AND($F$8="igen",M49+N49&lt;=J49),"IGEN",IF(AND($F$8&lt;&gt;"igen",M49+N49&lt;=L49),"IGEN","NEM")))</f>
        <v/>
      </c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113"/>
      <c r="BL49" s="113"/>
      <c r="BM49" s="113"/>
      <c r="BN49" s="113"/>
      <c r="BO49" s="113"/>
      <c r="BP49" s="113"/>
      <c r="BQ49" s="113"/>
      <c r="BR49" s="113"/>
      <c r="BS49" s="113"/>
      <c r="BT49" s="113"/>
      <c r="BU49" s="113"/>
      <c r="BV49" s="113"/>
      <c r="BW49" s="113"/>
      <c r="BX49" s="113"/>
      <c r="BY49" s="113"/>
    </row>
    <row r="50" spans="1:77" s="114" customFormat="1" x14ac:dyDescent="0.25">
      <c r="A50" s="1">
        <f t="shared" si="22"/>
        <v>11</v>
      </c>
      <c r="B50" s="1"/>
      <c r="C50" s="155"/>
      <c r="D50" s="2"/>
      <c r="E50" s="2"/>
      <c r="F50" s="2"/>
      <c r="G50" s="1"/>
      <c r="H50" s="183"/>
      <c r="I50" s="1" t="str">
        <f>IF(Táblázat1[[#This Row],[Költségelem megnevezése]]="SZAKMAI /Szállás költségek","X fő, Y db éjszaka feltüntetése szükséges","")</f>
        <v/>
      </c>
      <c r="J50" s="5"/>
      <c r="K50" s="5"/>
      <c r="L50" s="5">
        <f>Táblázat1[[#This Row],[Nettó 
összeg]]+Táblázat1[[#This Row],[ÁFA
összeg]]</f>
        <v>0</v>
      </c>
      <c r="M50" s="226"/>
      <c r="N50" s="200"/>
      <c r="O50" s="184" t="str" cm="1">
        <f t="array" ref="O50">IF(AND($F$8="",N50&lt;&gt;0,OR($N$16:$N$154&lt;&gt;0)),"Kérjük,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277" t="str">
        <f t="shared" si="27"/>
        <v/>
      </c>
      <c r="AB50" s="277" t="str">
        <f t="shared" si="28"/>
        <v/>
      </c>
      <c r="AC50" s="277" t="str">
        <f t="shared" si="29"/>
        <v/>
      </c>
      <c r="AD50" s="278" t="str">
        <f t="shared" si="30"/>
        <v/>
      </c>
      <c r="AE50" s="278" t="str">
        <f t="shared" si="31"/>
        <v/>
      </c>
      <c r="AF50" s="278" t="str">
        <f t="shared" si="32"/>
        <v/>
      </c>
      <c r="AG50" s="278" t="str">
        <f t="shared" si="25"/>
        <v/>
      </c>
      <c r="AH50" s="279" t="str">
        <f t="shared" si="26"/>
        <v/>
      </c>
      <c r="AI50" s="277" t="str">
        <f t="shared" si="33"/>
        <v/>
      </c>
      <c r="AJ50" s="277" t="str">
        <f t="shared" si="34"/>
        <v/>
      </c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113"/>
      <c r="BL50" s="113"/>
      <c r="BM50" s="113"/>
      <c r="BN50" s="113"/>
      <c r="BO50" s="113"/>
      <c r="BP50" s="113"/>
      <c r="BQ50" s="113"/>
      <c r="BR50" s="113"/>
      <c r="BS50" s="113"/>
      <c r="BT50" s="113"/>
      <c r="BU50" s="113"/>
      <c r="BV50" s="113"/>
      <c r="BW50" s="113"/>
      <c r="BX50" s="113"/>
      <c r="BY50" s="113"/>
    </row>
    <row r="51" spans="1:77" s="114" customFormat="1" x14ac:dyDescent="0.25">
      <c r="A51" s="1">
        <f t="shared" si="22"/>
        <v>12</v>
      </c>
      <c r="B51" s="1"/>
      <c r="C51" s="155"/>
      <c r="D51" s="2"/>
      <c r="E51" s="2"/>
      <c r="F51" s="2"/>
      <c r="G51" s="1"/>
      <c r="H51" s="183"/>
      <c r="I51" s="1" t="str">
        <f>IF(Táblázat1[[#This Row],[Költségelem megnevezése]]="SZAKMAI /Szállás költségek","X fő, Y db éjszaka feltüntetése szükséges","")</f>
        <v/>
      </c>
      <c r="J51" s="5"/>
      <c r="K51" s="5"/>
      <c r="L51" s="5">
        <f>Táblázat1[[#This Row],[Nettó 
összeg]]+Táblázat1[[#This Row],[ÁFA
összeg]]</f>
        <v>0</v>
      </c>
      <c r="M51" s="226"/>
      <c r="N51" s="200"/>
      <c r="O51" s="184" t="str" cm="1">
        <f t="array" ref="O51">IF(AND($F$8="",N51&lt;&gt;0,OR($N$16:$N$154&lt;&gt;0)),"Kérjük,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277" t="str">
        <f t="shared" si="27"/>
        <v/>
      </c>
      <c r="AB51" s="277" t="str">
        <f t="shared" si="28"/>
        <v/>
      </c>
      <c r="AC51" s="277" t="str">
        <f t="shared" si="29"/>
        <v/>
      </c>
      <c r="AD51" s="278" t="str">
        <f t="shared" si="30"/>
        <v/>
      </c>
      <c r="AE51" s="278" t="str">
        <f t="shared" si="31"/>
        <v/>
      </c>
      <c r="AF51" s="278" t="str">
        <f t="shared" si="32"/>
        <v/>
      </c>
      <c r="AG51" s="278" t="str">
        <f t="shared" si="25"/>
        <v/>
      </c>
      <c r="AH51" s="279" t="str">
        <f t="shared" si="26"/>
        <v/>
      </c>
      <c r="AI51" s="277" t="str">
        <f t="shared" si="33"/>
        <v/>
      </c>
      <c r="AJ51" s="277" t="str">
        <f t="shared" si="34"/>
        <v/>
      </c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113"/>
      <c r="BL51" s="113"/>
      <c r="BM51" s="113"/>
      <c r="BN51" s="113"/>
      <c r="BO51" s="113"/>
      <c r="BP51" s="113"/>
      <c r="BQ51" s="113"/>
      <c r="BR51" s="113"/>
      <c r="BS51" s="113"/>
      <c r="BT51" s="113"/>
      <c r="BU51" s="113"/>
      <c r="BV51" s="113"/>
      <c r="BW51" s="113"/>
      <c r="BX51" s="113"/>
      <c r="BY51" s="113"/>
    </row>
    <row r="52" spans="1:77" s="114" customFormat="1" x14ac:dyDescent="0.25">
      <c r="A52" s="1">
        <f t="shared" si="22"/>
        <v>13</v>
      </c>
      <c r="B52" s="1"/>
      <c r="C52" s="155"/>
      <c r="D52" s="2"/>
      <c r="E52" s="2"/>
      <c r="F52" s="2"/>
      <c r="G52" s="1"/>
      <c r="H52" s="183"/>
      <c r="I52" s="1" t="str">
        <f>IF(Táblázat1[[#This Row],[Költségelem megnevezése]]="SZAKMAI /Szállás költségek","X fő, Y db éjszaka feltüntetése szükséges","")</f>
        <v/>
      </c>
      <c r="J52" s="5"/>
      <c r="K52" s="5"/>
      <c r="L52" s="5">
        <f>Táblázat1[[#This Row],[Nettó 
összeg]]+Táblázat1[[#This Row],[ÁFA
összeg]]</f>
        <v>0</v>
      </c>
      <c r="M52" s="226"/>
      <c r="N52" s="200"/>
      <c r="O52" s="184" t="str" cm="1">
        <f t="array" ref="O52">IF(AND($F$8="",N52&lt;&gt;0,OR($N$16:$N$154&lt;&gt;0)),"Kérjük,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277" t="str">
        <f t="shared" si="27"/>
        <v/>
      </c>
      <c r="AB52" s="277" t="str">
        <f t="shared" si="28"/>
        <v/>
      </c>
      <c r="AC52" s="277" t="str">
        <f t="shared" si="29"/>
        <v/>
      </c>
      <c r="AD52" s="278" t="str">
        <f t="shared" si="30"/>
        <v/>
      </c>
      <c r="AE52" s="278" t="str">
        <f t="shared" si="31"/>
        <v/>
      </c>
      <c r="AF52" s="278" t="str">
        <f t="shared" si="32"/>
        <v/>
      </c>
      <c r="AG52" s="278" t="str">
        <f t="shared" si="25"/>
        <v/>
      </c>
      <c r="AH52" s="279" t="str">
        <f t="shared" si="26"/>
        <v/>
      </c>
      <c r="AI52" s="277" t="str">
        <f t="shared" si="33"/>
        <v/>
      </c>
      <c r="AJ52" s="277" t="str">
        <f t="shared" si="34"/>
        <v/>
      </c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113"/>
      <c r="BL52" s="113"/>
      <c r="BM52" s="113"/>
      <c r="BN52" s="113"/>
      <c r="BO52" s="113"/>
      <c r="BP52" s="113"/>
      <c r="BQ52" s="113"/>
      <c r="BR52" s="113"/>
      <c r="BS52" s="113"/>
      <c r="BT52" s="113"/>
      <c r="BU52" s="113"/>
      <c r="BV52" s="113"/>
      <c r="BW52" s="113"/>
      <c r="BX52" s="113"/>
      <c r="BY52" s="113"/>
    </row>
    <row r="53" spans="1:77" s="114" customFormat="1" x14ac:dyDescent="0.25">
      <c r="A53" s="1">
        <f t="shared" si="22"/>
        <v>14</v>
      </c>
      <c r="B53" s="1"/>
      <c r="C53" s="155"/>
      <c r="D53" s="2"/>
      <c r="E53" s="2"/>
      <c r="F53" s="2"/>
      <c r="G53" s="1"/>
      <c r="H53" s="183"/>
      <c r="I53" s="1" t="str">
        <f>IF(Táblázat1[[#This Row],[Költségelem megnevezése]]="SZAKMAI /Szállás költségek","X fő, Y db éjszaka feltüntetése szükséges","")</f>
        <v/>
      </c>
      <c r="J53" s="5"/>
      <c r="K53" s="5"/>
      <c r="L53" s="5">
        <f>Táblázat1[[#This Row],[Nettó 
összeg]]+Táblázat1[[#This Row],[ÁFA
összeg]]</f>
        <v>0</v>
      </c>
      <c r="M53" s="226"/>
      <c r="N53" s="200"/>
      <c r="O53" s="184" t="str" cm="1">
        <f t="array" ref="O53">IF(AND($F$8="",N53&lt;&gt;0,OR($N$16:$N$154&lt;&gt;0)),"Kérjük,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277" t="str">
        <f t="shared" si="27"/>
        <v/>
      </c>
      <c r="AB53" s="277" t="str">
        <f t="shared" si="28"/>
        <v/>
      </c>
      <c r="AC53" s="277" t="str">
        <f t="shared" si="29"/>
        <v/>
      </c>
      <c r="AD53" s="278" t="str">
        <f t="shared" si="30"/>
        <v/>
      </c>
      <c r="AE53" s="278" t="str">
        <f t="shared" si="31"/>
        <v/>
      </c>
      <c r="AF53" s="278" t="str">
        <f t="shared" si="32"/>
        <v/>
      </c>
      <c r="AG53" s="278" t="str">
        <f t="shared" si="25"/>
        <v/>
      </c>
      <c r="AH53" s="279" t="str">
        <f t="shared" si="26"/>
        <v/>
      </c>
      <c r="AI53" s="277" t="str">
        <f t="shared" si="33"/>
        <v/>
      </c>
      <c r="AJ53" s="277" t="str">
        <f t="shared" si="34"/>
        <v/>
      </c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  <c r="AW53" s="113"/>
      <c r="AX53" s="113"/>
      <c r="AY53" s="113"/>
      <c r="AZ53" s="113"/>
      <c r="BA53" s="113"/>
      <c r="BB53" s="113"/>
      <c r="BC53" s="113"/>
      <c r="BD53" s="113"/>
      <c r="BE53" s="113"/>
      <c r="BF53" s="113"/>
      <c r="BG53" s="113"/>
      <c r="BH53" s="113"/>
      <c r="BI53" s="113"/>
      <c r="BJ53" s="113"/>
      <c r="BK53" s="113"/>
      <c r="BL53" s="113"/>
      <c r="BM53" s="113"/>
      <c r="BN53" s="113"/>
      <c r="BO53" s="113"/>
      <c r="BP53" s="113"/>
      <c r="BQ53" s="113"/>
      <c r="BR53" s="113"/>
      <c r="BS53" s="113"/>
      <c r="BT53" s="113"/>
      <c r="BU53" s="113"/>
      <c r="BV53" s="113"/>
      <c r="BW53" s="113"/>
      <c r="BX53" s="113"/>
      <c r="BY53" s="113"/>
    </row>
    <row r="54" spans="1:77" s="114" customFormat="1" x14ac:dyDescent="0.25">
      <c r="A54" s="306">
        <f t="shared" si="22"/>
        <v>15</v>
      </c>
      <c r="B54" s="1"/>
      <c r="C54" s="155"/>
      <c r="D54" s="2"/>
      <c r="E54" s="2"/>
      <c r="F54" s="307"/>
      <c r="G54" s="1"/>
      <c r="H54" s="183"/>
      <c r="I54" s="1"/>
      <c r="J54" s="5"/>
      <c r="K54" s="5"/>
      <c r="L54" s="226">
        <f>Táblázat1[[#This Row],[Nettó 
összeg]]+Táblázat1[[#This Row],[ÁFA
összeg]]</f>
        <v>0</v>
      </c>
      <c r="M54" s="226"/>
      <c r="N54" s="305"/>
      <c r="O54" s="184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277"/>
      <c r="AB54" s="277"/>
      <c r="AC54" s="277"/>
      <c r="AD54" s="278"/>
      <c r="AE54" s="278"/>
      <c r="AF54" s="278"/>
      <c r="AG54" s="278"/>
      <c r="AH54" s="279"/>
      <c r="AI54" s="277"/>
      <c r="AJ54" s="277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  <c r="BP54" s="113"/>
      <c r="BQ54" s="113"/>
      <c r="BR54" s="113"/>
      <c r="BS54" s="113"/>
      <c r="BT54" s="113"/>
      <c r="BU54" s="113"/>
      <c r="BV54" s="113"/>
      <c r="BW54" s="113"/>
      <c r="BX54" s="113"/>
      <c r="BY54" s="113"/>
    </row>
    <row r="55" spans="1:77" s="114" customFormat="1" x14ac:dyDescent="0.25">
      <c r="A55" s="1">
        <f t="shared" si="22"/>
        <v>16</v>
      </c>
      <c r="B55" s="1"/>
      <c r="C55" s="155"/>
      <c r="D55" s="2"/>
      <c r="E55" s="2"/>
      <c r="F55" s="307"/>
      <c r="G55" s="1"/>
      <c r="H55" s="183"/>
      <c r="I55" s="1"/>
      <c r="J55" s="5"/>
      <c r="K55" s="5"/>
      <c r="L55" s="226">
        <f>Táblázat1[[#This Row],[Nettó 
összeg]]+Táblázat1[[#This Row],[ÁFA
összeg]]</f>
        <v>0</v>
      </c>
      <c r="M55" s="226"/>
      <c r="N55" s="305"/>
      <c r="O55" s="184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277"/>
      <c r="AB55" s="277"/>
      <c r="AC55" s="277"/>
      <c r="AD55" s="278"/>
      <c r="AE55" s="278"/>
      <c r="AF55" s="278"/>
      <c r="AG55" s="278"/>
      <c r="AH55" s="279"/>
      <c r="AI55" s="277"/>
      <c r="AJ55" s="277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</row>
    <row r="56" spans="1:77" s="114" customFormat="1" x14ac:dyDescent="0.25">
      <c r="A56" s="306">
        <f t="shared" si="22"/>
        <v>17</v>
      </c>
      <c r="B56" s="1"/>
      <c r="C56" s="155"/>
      <c r="D56" s="2"/>
      <c r="E56" s="2"/>
      <c r="F56" s="307"/>
      <c r="G56" s="1"/>
      <c r="H56" s="183"/>
      <c r="I56" s="1"/>
      <c r="J56" s="5"/>
      <c r="K56" s="5"/>
      <c r="L56" s="226">
        <f>Táblázat1[[#This Row],[Nettó 
összeg]]+Táblázat1[[#This Row],[ÁFA
összeg]]</f>
        <v>0</v>
      </c>
      <c r="M56" s="226"/>
      <c r="N56" s="305"/>
      <c r="O56" s="184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277"/>
      <c r="AB56" s="277"/>
      <c r="AC56" s="277"/>
      <c r="AD56" s="278"/>
      <c r="AE56" s="278"/>
      <c r="AF56" s="278"/>
      <c r="AG56" s="278"/>
      <c r="AH56" s="279"/>
      <c r="AI56" s="277"/>
      <c r="AJ56" s="277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113"/>
      <c r="BL56" s="113"/>
      <c r="BM56" s="113"/>
      <c r="BN56" s="113"/>
      <c r="BO56" s="113"/>
      <c r="BP56" s="113"/>
      <c r="BQ56" s="113"/>
      <c r="BR56" s="113"/>
      <c r="BS56" s="113"/>
      <c r="BT56" s="113"/>
      <c r="BU56" s="113"/>
      <c r="BV56" s="113"/>
      <c r="BW56" s="113"/>
      <c r="BX56" s="113"/>
      <c r="BY56" s="113"/>
    </row>
    <row r="57" spans="1:77" s="114" customFormat="1" ht="15.75" thickBot="1" x14ac:dyDescent="0.3">
      <c r="A57" s="1">
        <f t="shared" si="22"/>
        <v>18</v>
      </c>
      <c r="B57" s="1"/>
      <c r="C57" s="155"/>
      <c r="D57" s="2"/>
      <c r="E57" s="2"/>
      <c r="F57" s="2"/>
      <c r="G57" s="1"/>
      <c r="H57" s="183"/>
      <c r="I57" s="1" t="str">
        <f>IF(Táblázat1[[#This Row],[Költségelem megnevezése]]="SZAKMAI /Szállás költségek","X fő, Y db éjszaka feltüntetése szükséges","")</f>
        <v/>
      </c>
      <c r="J57" s="5"/>
      <c r="K57" s="5"/>
      <c r="L57" s="5">
        <f>Táblázat1[[#This Row],[Nettó 
összeg]]+Táblázat1[[#This Row],[ÁFA
összeg]]</f>
        <v>0</v>
      </c>
      <c r="M57" s="226"/>
      <c r="N57" s="200"/>
      <c r="O57" s="184" t="str" cm="1">
        <f t="array" ref="O57">IF(AND($F$8="",N57&lt;&gt;0,OR($N$16:$N$154&lt;&gt;0)),"Kérjük, töltse ki a fejlécben az 'ÁFA levonási joggal rendelkezik' mezőt!",IF(AND($F$8="igen",(Táblázat1[[#This Row],[TÁMOGATÁS 
terhére 
elszámolni kívánt 
összeg]]+Táblázat1[[#This Row],[EGYÉB FORRÁS 
terhére 
elszámolni kívánt 
összeg]])&gt;Táblázat1[[#This Row],[Nettó 
összeg]])=TRUE,"FIGYELEM! ÁFA levonási jog érvényesítése esetén az egyéb forrás valamint a támogatás terhére elszámolni kívánt összeg együtt nem haladhatja meg a számla nettó összegét!",IF(AND(COUNTIF($F$8,"*nem*")&lt;&gt;0,(Táblázat1[[#This Row],[TÁMOGATÁS 
terhére 
elszámolni kívánt 
összeg]]+Táblázat1[[#This Row],[EGYÉB FORRÁS 
terhére 
elszámolni kívánt 
összeg]])&gt;Táblázat1[[#This Row],[Bruttó összeg]])=TRUE,"FIGYELEM! Az egyéb forrás valamint a támogatás terhére elszámolni kívánt összeg együtt nem haladhatja meg a számla bruttó összegét!",IF(Táblázat1[[#This Row],[Költségelem megnevezése]]="SZAKMAI /Utazási költségek","Kizálólag 2./turistaosztályon, tömegközlekedéssel. Személygépkocsi költségtérítése nem számolható el!",IF(Táblázat1[[#This Row],[Költségelem megnevezése]]="SZAKMAI /Szállás költségek","Max. 10 000 Ft/ fő/ éjszaka","")))))</f>
        <v/>
      </c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277" t="str">
        <f t="shared" si="27"/>
        <v/>
      </c>
      <c r="AB57" s="277" t="str">
        <f t="shared" si="28"/>
        <v/>
      </c>
      <c r="AC57" s="277" t="str">
        <f t="shared" si="29"/>
        <v/>
      </c>
      <c r="AD57" s="278" t="str">
        <f t="shared" si="30"/>
        <v/>
      </c>
      <c r="AE57" s="278" t="str">
        <f t="shared" si="31"/>
        <v/>
      </c>
      <c r="AF57" s="278" t="str">
        <f t="shared" si="32"/>
        <v/>
      </c>
      <c r="AG57" s="278" t="str">
        <f t="shared" si="25"/>
        <v/>
      </c>
      <c r="AH57" s="279" t="str">
        <f t="shared" si="26"/>
        <v/>
      </c>
      <c r="AI57" s="277" t="str">
        <f t="shared" si="33"/>
        <v/>
      </c>
      <c r="AJ57" s="277" t="str">
        <f t="shared" si="34"/>
        <v/>
      </c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  <c r="BN57" s="113"/>
      <c r="BO57" s="113"/>
      <c r="BP57" s="113"/>
      <c r="BQ57" s="113"/>
      <c r="BR57" s="113"/>
      <c r="BS57" s="113"/>
      <c r="BT57" s="113"/>
      <c r="BU57" s="113"/>
      <c r="BV57" s="113"/>
      <c r="BW57" s="113"/>
      <c r="BX57" s="113"/>
      <c r="BY57" s="113"/>
    </row>
    <row r="58" spans="1:77" s="225" customFormat="1" ht="16.5" thickBot="1" x14ac:dyDescent="0.3">
      <c r="A58" s="15"/>
      <c r="B58" s="11"/>
      <c r="C58" s="154"/>
      <c r="D58" s="154"/>
      <c r="E58" s="154"/>
      <c r="F58" s="154"/>
      <c r="G58" s="10" t="s">
        <v>75</v>
      </c>
      <c r="H58" s="11"/>
      <c r="I58" s="11"/>
      <c r="J58" s="12"/>
      <c r="K58" s="12"/>
      <c r="L58" s="164"/>
      <c r="M58" s="164"/>
      <c r="N58" s="13"/>
      <c r="O58" s="223"/>
      <c r="P58" s="224"/>
      <c r="Q58" s="224"/>
      <c r="R58" s="224"/>
      <c r="S58" s="224"/>
      <c r="T58" s="224"/>
      <c r="U58" s="224"/>
      <c r="V58" s="224"/>
      <c r="W58" s="224"/>
      <c r="X58" s="224"/>
      <c r="Y58" s="224"/>
      <c r="Z58" s="224"/>
      <c r="AA58" s="293" t="s">
        <v>47</v>
      </c>
      <c r="AB58" s="282"/>
      <c r="AC58" s="282"/>
      <c r="AD58" s="283"/>
      <c r="AE58" s="283"/>
      <c r="AF58" s="283"/>
      <c r="AG58" s="283"/>
      <c r="AH58" s="284"/>
      <c r="AI58" s="283"/>
      <c r="AJ58" s="283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</row>
    <row r="59" spans="1:77" s="225" customFormat="1" ht="90" x14ac:dyDescent="0.25">
      <c r="A59" s="17" t="s">
        <v>48</v>
      </c>
      <c r="B59" s="4" t="s">
        <v>49</v>
      </c>
      <c r="C59" s="161" t="s">
        <v>50</v>
      </c>
      <c r="D59" s="209" t="s">
        <v>51</v>
      </c>
      <c r="E59" s="209" t="s">
        <v>52</v>
      </c>
      <c r="F59" s="209" t="s">
        <v>53</v>
      </c>
      <c r="G59" s="18" t="s">
        <v>54</v>
      </c>
      <c r="H59" s="18" t="s">
        <v>55</v>
      </c>
      <c r="I59" s="18" t="s">
        <v>56</v>
      </c>
      <c r="J59" s="202" t="s">
        <v>57</v>
      </c>
      <c r="K59" s="14" t="s">
        <v>58</v>
      </c>
      <c r="L59" s="14" t="s">
        <v>59</v>
      </c>
      <c r="M59" s="230" t="s">
        <v>60</v>
      </c>
      <c r="N59" s="204" t="s">
        <v>61</v>
      </c>
      <c r="O59" s="227" t="s">
        <v>76</v>
      </c>
      <c r="P59" s="224"/>
      <c r="Q59" s="224"/>
      <c r="R59" s="224"/>
      <c r="S59" s="224"/>
      <c r="T59" s="224"/>
      <c r="U59" s="224"/>
      <c r="V59" s="224"/>
      <c r="W59" s="224"/>
      <c r="X59" s="224"/>
      <c r="Y59" s="224"/>
      <c r="Z59" s="224"/>
      <c r="AA59" s="274" t="s">
        <v>63</v>
      </c>
      <c r="AB59" s="274" t="s">
        <v>64</v>
      </c>
      <c r="AC59" s="274" t="s">
        <v>65</v>
      </c>
      <c r="AD59" s="275" t="s">
        <v>66</v>
      </c>
      <c r="AE59" s="275" t="s">
        <v>67</v>
      </c>
      <c r="AF59" s="275" t="s">
        <v>68</v>
      </c>
      <c r="AG59" s="275" t="s">
        <v>69</v>
      </c>
      <c r="AH59" s="276" t="s">
        <v>70</v>
      </c>
      <c r="AI59" s="275" t="s">
        <v>71</v>
      </c>
      <c r="AJ59" s="275" t="s">
        <v>72</v>
      </c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  <c r="AV59" s="224"/>
      <c r="AW59" s="224"/>
      <c r="AX59" s="224"/>
      <c r="AY59" s="224"/>
      <c r="AZ59" s="224"/>
      <c r="BA59" s="224"/>
      <c r="BB59" s="224"/>
      <c r="BC59" s="224"/>
      <c r="BD59" s="224"/>
      <c r="BE59" s="224"/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</row>
    <row r="60" spans="1:77" s="225" customFormat="1" ht="30" x14ac:dyDescent="0.25">
      <c r="A60" s="8">
        <f>ROW()-ROW($A$59)</f>
        <v>1</v>
      </c>
      <c r="B60" s="1" t="s">
        <v>77</v>
      </c>
      <c r="C60" s="155"/>
      <c r="D60" s="2"/>
      <c r="E60" s="2"/>
      <c r="F60" s="2"/>
      <c r="G60" s="1"/>
      <c r="H60" s="183"/>
      <c r="I60" s="1"/>
      <c r="J60" s="5"/>
      <c r="K60" s="5"/>
      <c r="L60" s="5">
        <f>Táblázat1[[#This Row],[Nettó 
összeg]]+Táblázat1[[#This Row],[ÁFA
összeg]]</f>
        <v>0</v>
      </c>
      <c r="M60" s="226"/>
      <c r="N60" s="232"/>
      <c r="O60" s="184" t="str" cm="1">
        <f t="array" ref="O60">IF(AND($F$8="",M60&lt;&gt;0,OR($N$16:$N$75&lt;&gt;0)),"Kérjük,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77" t="str">
        <f>IF(B60="","",IF(AND(D60&gt;=$F$7,D60&lt;=$J$7),"IGEN","NEM"))</f>
        <v>IGEN</v>
      </c>
      <c r="AB60" s="292" t="str">
        <f>IF(B60="","","nem releváns")</f>
        <v>nem releváns</v>
      </c>
      <c r="AC60" s="292" t="str">
        <f>IF(B60="","","nem releváns")</f>
        <v>nem releváns</v>
      </c>
      <c r="AD60" s="278">
        <f>IF(B60="","",E60-D60)</f>
        <v>0</v>
      </c>
      <c r="AE60" s="278">
        <f>IF(B60="","",F60-D60)</f>
        <v>0</v>
      </c>
      <c r="AF60" s="278">
        <f>IF(B60="","",F60-E60)</f>
        <v>0</v>
      </c>
      <c r="AG60" s="278" t="str">
        <f>IF(L60=0,"",L60-J60-K60)</f>
        <v/>
      </c>
      <c r="AH60" s="279" t="str">
        <f>IF(L60=0,"",ROUND(K60/J60,2))</f>
        <v/>
      </c>
      <c r="AI60" s="277" t="str">
        <f>IF(B60="","",IF(OR(N60="",N60=0),"IGEN","NEM"))</f>
        <v>IGEN</v>
      </c>
      <c r="AJ60" s="277" t="str">
        <f>IF(M60+N60=0,"",IF(AND($F$8="igen",M60+N60&lt;=J60),"IGEN",IF(AND($F$8&lt;&gt;"igen",M60+N60&lt;=L60),"IGEN","NEM")))</f>
        <v/>
      </c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</row>
    <row r="61" spans="1:77" s="225" customFormat="1" x14ac:dyDescent="0.25">
      <c r="A61" s="1">
        <f t="shared" ref="A61:A74" si="35">ROW()-ROW($A$59)</f>
        <v>2</v>
      </c>
      <c r="B61" s="1"/>
      <c r="C61" s="155"/>
      <c r="D61" s="2"/>
      <c r="E61" s="2"/>
      <c r="F61" s="2"/>
      <c r="G61" s="1"/>
      <c r="H61" s="183"/>
      <c r="I61" s="1"/>
      <c r="J61" s="5"/>
      <c r="K61" s="5"/>
      <c r="L61" s="5">
        <f>Táblázat1[[#This Row],[Nettó 
összeg]]+Táblázat1[[#This Row],[ÁFA
összeg]]</f>
        <v>0</v>
      </c>
      <c r="M61" s="226"/>
      <c r="N61" s="232"/>
      <c r="O61" s="184" t="str" cm="1">
        <f t="array" ref="O61">IF(AND($F$8="",M61&lt;&gt;0,OR($N$16:$N$75&lt;&gt;0)),"Kérjük,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77" t="str">
        <f t="shared" ref="AA61:AA74" si="36">IF(B61="","",IF(AND(D61&gt;=$F$7,D61&lt;=$J$7),"IGEN","NEM"))</f>
        <v/>
      </c>
      <c r="AB61" s="292" t="str">
        <f t="shared" ref="AB61:AB74" si="37">IF(B61="","","nem releváns")</f>
        <v/>
      </c>
      <c r="AC61" s="292" t="str">
        <f t="shared" ref="AC61:AC74" si="38">IF(B61="","","nem releváns")</f>
        <v/>
      </c>
      <c r="AD61" s="278" t="str">
        <f t="shared" ref="AD61:AD74" si="39">IF(B61="","",E61-D61)</f>
        <v/>
      </c>
      <c r="AE61" s="278" t="str">
        <f t="shared" ref="AE61:AE74" si="40">IF(B61="","",F61-D61)</f>
        <v/>
      </c>
      <c r="AF61" s="278" t="str">
        <f t="shared" ref="AF61:AF74" si="41">IF(B61="","",F61-E61)</f>
        <v/>
      </c>
      <c r="AG61" s="278" t="str">
        <f t="shared" ref="AG61:AG74" si="42">IF(L61=0,"",L61-J61-K61)</f>
        <v/>
      </c>
      <c r="AH61" s="279" t="str">
        <f t="shared" ref="AH61:AH74" si="43">IF(L61=0,"",ROUND(K61/J61,2))</f>
        <v/>
      </c>
      <c r="AI61" s="277" t="str">
        <f t="shared" ref="AI61:AI74" si="44">IF(B61="","",IF(OR(N61="",N61=0),"IGEN","NEM"))</f>
        <v/>
      </c>
      <c r="AJ61" s="277" t="str">
        <f t="shared" ref="AJ61:AJ74" si="45">IF(M61+N61=0,"",IF(AND($F$8="igen",M61+N61&lt;=J61),"IGEN",IF(AND($F$8&lt;&gt;"igen",M61+N61&lt;=L61),"IGEN","NEM")))</f>
        <v/>
      </c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</row>
    <row r="62" spans="1:77" s="225" customFormat="1" x14ac:dyDescent="0.25">
      <c r="A62" s="1">
        <f t="shared" si="35"/>
        <v>3</v>
      </c>
      <c r="B62" s="1"/>
      <c r="C62" s="155"/>
      <c r="D62" s="2"/>
      <c r="E62" s="2"/>
      <c r="F62" s="2"/>
      <c r="G62" s="1"/>
      <c r="H62" s="183"/>
      <c r="I62" s="1"/>
      <c r="J62" s="5"/>
      <c r="K62" s="5"/>
      <c r="L62" s="5">
        <f>Táblázat1[[#This Row],[Nettó 
összeg]]+Táblázat1[[#This Row],[ÁFA
összeg]]</f>
        <v>0</v>
      </c>
      <c r="M62" s="226"/>
      <c r="N62" s="232"/>
      <c r="O62" s="184" t="str" cm="1">
        <f t="array" ref="O62">IF(AND($F$8="",M62&lt;&gt;0,OR($N$16:$N$75&lt;&gt;0)),"Kérjük,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2" s="224"/>
      <c r="Q62" s="224"/>
      <c r="R62" s="224"/>
      <c r="S62" s="224"/>
      <c r="T62" s="224"/>
      <c r="U62" s="224"/>
      <c r="V62" s="224"/>
      <c r="W62" s="224"/>
      <c r="X62" s="224"/>
      <c r="Y62" s="224"/>
      <c r="Z62" s="224"/>
      <c r="AA62" s="277" t="str">
        <f t="shared" si="36"/>
        <v/>
      </c>
      <c r="AB62" s="292" t="str">
        <f t="shared" si="37"/>
        <v/>
      </c>
      <c r="AC62" s="292" t="str">
        <f t="shared" si="38"/>
        <v/>
      </c>
      <c r="AD62" s="278" t="str">
        <f t="shared" si="39"/>
        <v/>
      </c>
      <c r="AE62" s="278" t="str">
        <f t="shared" si="40"/>
        <v/>
      </c>
      <c r="AF62" s="278" t="str">
        <f t="shared" si="41"/>
        <v/>
      </c>
      <c r="AG62" s="278" t="str">
        <f t="shared" si="42"/>
        <v/>
      </c>
      <c r="AH62" s="279" t="str">
        <f t="shared" si="43"/>
        <v/>
      </c>
      <c r="AI62" s="277" t="str">
        <f t="shared" si="44"/>
        <v/>
      </c>
      <c r="AJ62" s="277" t="str">
        <f t="shared" si="45"/>
        <v/>
      </c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V62" s="224"/>
      <c r="AW62" s="224"/>
      <c r="AX62" s="224"/>
      <c r="AY62" s="224"/>
      <c r="AZ62" s="224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K62" s="224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</row>
    <row r="63" spans="1:77" s="225" customFormat="1" x14ac:dyDescent="0.25">
      <c r="A63" s="1">
        <f t="shared" si="35"/>
        <v>4</v>
      </c>
      <c r="B63" s="1"/>
      <c r="C63" s="155"/>
      <c r="D63" s="2"/>
      <c r="E63" s="2"/>
      <c r="F63" s="2"/>
      <c r="G63" s="1"/>
      <c r="H63" s="183"/>
      <c r="I63" s="1"/>
      <c r="J63" s="5"/>
      <c r="K63" s="5"/>
      <c r="L63" s="5">
        <f>Táblázat1[[#This Row],[Nettó 
összeg]]+Táblázat1[[#This Row],[ÁFA
összeg]]</f>
        <v>0</v>
      </c>
      <c r="M63" s="226"/>
      <c r="N63" s="232"/>
      <c r="O63" s="184" t="str" cm="1">
        <f t="array" ref="O63">IF(AND($F$8="",M63&lt;&gt;0,OR($N$16:$N$75&lt;&gt;0)),"Kérjük,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3" s="224"/>
      <c r="Q63" s="224"/>
      <c r="R63" s="224"/>
      <c r="S63" s="224"/>
      <c r="T63" s="224"/>
      <c r="U63" s="224"/>
      <c r="V63" s="224"/>
      <c r="W63" s="224"/>
      <c r="X63" s="224"/>
      <c r="Y63" s="224"/>
      <c r="Z63" s="224"/>
      <c r="AA63" s="277" t="str">
        <f t="shared" si="36"/>
        <v/>
      </c>
      <c r="AB63" s="292" t="str">
        <f t="shared" si="37"/>
        <v/>
      </c>
      <c r="AC63" s="292" t="str">
        <f t="shared" si="38"/>
        <v/>
      </c>
      <c r="AD63" s="278" t="str">
        <f t="shared" si="39"/>
        <v/>
      </c>
      <c r="AE63" s="278" t="str">
        <f t="shared" si="40"/>
        <v/>
      </c>
      <c r="AF63" s="278" t="str">
        <f t="shared" si="41"/>
        <v/>
      </c>
      <c r="AG63" s="278" t="str">
        <f t="shared" si="42"/>
        <v/>
      </c>
      <c r="AH63" s="279" t="str">
        <f t="shared" si="43"/>
        <v/>
      </c>
      <c r="AI63" s="277" t="str">
        <f t="shared" si="44"/>
        <v/>
      </c>
      <c r="AJ63" s="277" t="str">
        <f t="shared" si="45"/>
        <v/>
      </c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224"/>
      <c r="BH63" s="224"/>
      <c r="BI63" s="224"/>
      <c r="BJ63" s="224"/>
      <c r="BK63" s="224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</row>
    <row r="64" spans="1:77" s="225" customFormat="1" x14ac:dyDescent="0.25">
      <c r="A64" s="1">
        <f t="shared" si="35"/>
        <v>5</v>
      </c>
      <c r="B64" s="1"/>
      <c r="C64" s="155"/>
      <c r="D64" s="2"/>
      <c r="E64" s="2"/>
      <c r="F64" s="2"/>
      <c r="G64" s="1"/>
      <c r="H64" s="183"/>
      <c r="I64" s="1"/>
      <c r="J64" s="5"/>
      <c r="K64" s="5"/>
      <c r="L64" s="5">
        <f>Táblázat1[[#This Row],[Nettó 
összeg]]+Táblázat1[[#This Row],[ÁFA
összeg]]</f>
        <v>0</v>
      </c>
      <c r="M64" s="226"/>
      <c r="N64" s="232"/>
      <c r="O64" s="184" t="str" cm="1">
        <f t="array" ref="O64">IF(AND($F$8="",M64&lt;&gt;0,OR($N$16:$N$75&lt;&gt;0)),"Kérjük,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4" s="224"/>
      <c r="Q64" s="224"/>
      <c r="R64" s="224"/>
      <c r="S64" s="224"/>
      <c r="T64" s="224"/>
      <c r="U64" s="224"/>
      <c r="V64" s="224"/>
      <c r="W64" s="224"/>
      <c r="X64" s="224"/>
      <c r="Y64" s="224"/>
      <c r="Z64" s="224"/>
      <c r="AA64" s="277" t="str">
        <f t="shared" si="36"/>
        <v/>
      </c>
      <c r="AB64" s="292" t="str">
        <f t="shared" si="37"/>
        <v/>
      </c>
      <c r="AC64" s="292" t="str">
        <f t="shared" si="38"/>
        <v/>
      </c>
      <c r="AD64" s="278" t="str">
        <f t="shared" si="39"/>
        <v/>
      </c>
      <c r="AE64" s="278" t="str">
        <f t="shared" si="40"/>
        <v/>
      </c>
      <c r="AF64" s="278" t="str">
        <f t="shared" si="41"/>
        <v/>
      </c>
      <c r="AG64" s="278" t="str">
        <f t="shared" si="42"/>
        <v/>
      </c>
      <c r="AH64" s="279" t="str">
        <f t="shared" si="43"/>
        <v/>
      </c>
      <c r="AI64" s="277" t="str">
        <f t="shared" si="44"/>
        <v/>
      </c>
      <c r="AJ64" s="277" t="str">
        <f t="shared" si="45"/>
        <v/>
      </c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  <c r="AV64" s="224"/>
      <c r="AW64" s="224"/>
      <c r="AX64" s="224"/>
      <c r="AY64" s="224"/>
      <c r="AZ64" s="224"/>
      <c r="BA64" s="224"/>
      <c r="BB64" s="224"/>
      <c r="BC64" s="224"/>
      <c r="BD64" s="224"/>
      <c r="BE64" s="224"/>
      <c r="BF64" s="224"/>
      <c r="BG64" s="224"/>
      <c r="BH64" s="224"/>
      <c r="BI64" s="224"/>
      <c r="BJ64" s="224"/>
      <c r="BK64" s="224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</row>
    <row r="65" spans="1:77" s="225" customFormat="1" x14ac:dyDescent="0.25">
      <c r="A65" s="1">
        <f t="shared" si="35"/>
        <v>6</v>
      </c>
      <c r="B65" s="1"/>
      <c r="C65" s="155"/>
      <c r="D65" s="2"/>
      <c r="E65" s="2"/>
      <c r="F65" s="2"/>
      <c r="G65" s="1"/>
      <c r="H65" s="183"/>
      <c r="I65" s="1"/>
      <c r="J65" s="5"/>
      <c r="K65" s="5"/>
      <c r="L65" s="5">
        <f>Táblázat1[[#This Row],[Nettó 
összeg]]+Táblázat1[[#This Row],[ÁFA
összeg]]</f>
        <v>0</v>
      </c>
      <c r="M65" s="226"/>
      <c r="N65" s="232"/>
      <c r="O65" s="184" t="str" cm="1">
        <f t="array" ref="O65">IF(AND($F$8="",M65&lt;&gt;0,OR($N$16:$N$75&lt;&gt;0)),"Kérjük,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77" t="str">
        <f t="shared" si="36"/>
        <v/>
      </c>
      <c r="AB65" s="292" t="str">
        <f t="shared" si="37"/>
        <v/>
      </c>
      <c r="AC65" s="292" t="str">
        <f t="shared" si="38"/>
        <v/>
      </c>
      <c r="AD65" s="278" t="str">
        <f t="shared" si="39"/>
        <v/>
      </c>
      <c r="AE65" s="278" t="str">
        <f t="shared" si="40"/>
        <v/>
      </c>
      <c r="AF65" s="278" t="str">
        <f t="shared" si="41"/>
        <v/>
      </c>
      <c r="AG65" s="278" t="str">
        <f t="shared" si="42"/>
        <v/>
      </c>
      <c r="AH65" s="279" t="str">
        <f t="shared" si="43"/>
        <v/>
      </c>
      <c r="AI65" s="277" t="str">
        <f t="shared" si="44"/>
        <v/>
      </c>
      <c r="AJ65" s="277" t="str">
        <f t="shared" si="45"/>
        <v/>
      </c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</row>
    <row r="66" spans="1:77" s="225" customFormat="1" x14ac:dyDescent="0.25">
      <c r="A66" s="1">
        <f t="shared" si="35"/>
        <v>7</v>
      </c>
      <c r="B66" s="1"/>
      <c r="C66" s="155"/>
      <c r="D66" s="2"/>
      <c r="E66" s="2"/>
      <c r="F66" s="2"/>
      <c r="G66" s="1"/>
      <c r="H66" s="183"/>
      <c r="I66" s="1"/>
      <c r="J66" s="5"/>
      <c r="K66" s="5"/>
      <c r="L66" s="5">
        <f>Táblázat1[[#This Row],[Nettó 
összeg]]+Táblázat1[[#This Row],[ÁFA
összeg]]</f>
        <v>0</v>
      </c>
      <c r="M66" s="226"/>
      <c r="N66" s="232"/>
      <c r="O66" s="184" t="str" cm="1">
        <f t="array" ref="O66">IF(AND($F$8="",M66&lt;&gt;0,OR($N$16:$N$75&lt;&gt;0)),"Kérjük,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77" t="str">
        <f t="shared" si="36"/>
        <v/>
      </c>
      <c r="AB66" s="292" t="str">
        <f t="shared" si="37"/>
        <v/>
      </c>
      <c r="AC66" s="292" t="str">
        <f t="shared" si="38"/>
        <v/>
      </c>
      <c r="AD66" s="278" t="str">
        <f t="shared" si="39"/>
        <v/>
      </c>
      <c r="AE66" s="278" t="str">
        <f t="shared" si="40"/>
        <v/>
      </c>
      <c r="AF66" s="278" t="str">
        <f t="shared" si="41"/>
        <v/>
      </c>
      <c r="AG66" s="278" t="str">
        <f t="shared" si="42"/>
        <v/>
      </c>
      <c r="AH66" s="279" t="str">
        <f t="shared" si="43"/>
        <v/>
      </c>
      <c r="AI66" s="277" t="str">
        <f t="shared" si="44"/>
        <v/>
      </c>
      <c r="AJ66" s="277" t="str">
        <f t="shared" si="45"/>
        <v/>
      </c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</row>
    <row r="67" spans="1:77" s="225" customFormat="1" x14ac:dyDescent="0.25">
      <c r="A67" s="1">
        <f t="shared" si="35"/>
        <v>8</v>
      </c>
      <c r="B67" s="1"/>
      <c r="C67" s="155"/>
      <c r="D67" s="2"/>
      <c r="E67" s="2"/>
      <c r="F67" s="2"/>
      <c r="G67" s="1"/>
      <c r="H67" s="183"/>
      <c r="I67" s="1"/>
      <c r="J67" s="5"/>
      <c r="K67" s="5"/>
      <c r="L67" s="5">
        <f>Táblázat1[[#This Row],[Nettó 
összeg]]+Táblázat1[[#This Row],[ÁFA
összeg]]</f>
        <v>0</v>
      </c>
      <c r="M67" s="226"/>
      <c r="N67" s="232"/>
      <c r="O67" s="184" t="str" cm="1">
        <f t="array" ref="O67">IF(AND($F$8="",M67&lt;&gt;0,OR($N$16:$N$75&lt;&gt;0)),"Kérjük,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7" s="224"/>
      <c r="Q67" s="224"/>
      <c r="R67" s="224"/>
      <c r="S67" s="224"/>
      <c r="T67" s="224"/>
      <c r="U67" s="224"/>
      <c r="V67" s="224"/>
      <c r="W67" s="224"/>
      <c r="X67" s="224"/>
      <c r="Y67" s="224"/>
      <c r="Z67" s="224"/>
      <c r="AA67" s="277" t="str">
        <f t="shared" si="36"/>
        <v/>
      </c>
      <c r="AB67" s="292" t="str">
        <f t="shared" si="37"/>
        <v/>
      </c>
      <c r="AC67" s="292" t="str">
        <f t="shared" si="38"/>
        <v/>
      </c>
      <c r="AD67" s="278" t="str">
        <f t="shared" si="39"/>
        <v/>
      </c>
      <c r="AE67" s="278" t="str">
        <f t="shared" si="40"/>
        <v/>
      </c>
      <c r="AF67" s="278" t="str">
        <f t="shared" si="41"/>
        <v/>
      </c>
      <c r="AG67" s="278" t="str">
        <f t="shared" si="42"/>
        <v/>
      </c>
      <c r="AH67" s="279" t="str">
        <f t="shared" si="43"/>
        <v/>
      </c>
      <c r="AI67" s="277" t="str">
        <f t="shared" si="44"/>
        <v/>
      </c>
      <c r="AJ67" s="277" t="str">
        <f t="shared" si="45"/>
        <v/>
      </c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</row>
    <row r="68" spans="1:77" s="225" customFormat="1" x14ac:dyDescent="0.25">
      <c r="A68" s="1">
        <f t="shared" si="35"/>
        <v>9</v>
      </c>
      <c r="B68" s="1"/>
      <c r="C68" s="155"/>
      <c r="D68" s="2"/>
      <c r="E68" s="2"/>
      <c r="F68" s="2"/>
      <c r="G68" s="1"/>
      <c r="H68" s="183"/>
      <c r="I68" s="1"/>
      <c r="J68" s="5"/>
      <c r="K68" s="5"/>
      <c r="L68" s="5">
        <f>Táblázat1[[#This Row],[Nettó 
összeg]]+Táblázat1[[#This Row],[ÁFA
összeg]]</f>
        <v>0</v>
      </c>
      <c r="M68" s="226"/>
      <c r="N68" s="232"/>
      <c r="O68" s="184" t="str" cm="1">
        <f t="array" ref="O68">IF(AND($F$8="",M68&lt;&gt;0,OR($N$16:$N$75&lt;&gt;0)),"Kérjük,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8" s="224"/>
      <c r="Q68" s="224"/>
      <c r="R68" s="224"/>
      <c r="S68" s="224"/>
      <c r="T68" s="224"/>
      <c r="U68" s="224"/>
      <c r="V68" s="224"/>
      <c r="W68" s="224"/>
      <c r="X68" s="224"/>
      <c r="Y68" s="224"/>
      <c r="Z68" s="224"/>
      <c r="AA68" s="277" t="str">
        <f t="shared" si="36"/>
        <v/>
      </c>
      <c r="AB68" s="292" t="str">
        <f t="shared" si="37"/>
        <v/>
      </c>
      <c r="AC68" s="292" t="str">
        <f t="shared" si="38"/>
        <v/>
      </c>
      <c r="AD68" s="278" t="str">
        <f t="shared" si="39"/>
        <v/>
      </c>
      <c r="AE68" s="278" t="str">
        <f t="shared" si="40"/>
        <v/>
      </c>
      <c r="AF68" s="278" t="str">
        <f t="shared" si="41"/>
        <v/>
      </c>
      <c r="AG68" s="278" t="str">
        <f t="shared" si="42"/>
        <v/>
      </c>
      <c r="AH68" s="279" t="str">
        <f t="shared" si="43"/>
        <v/>
      </c>
      <c r="AI68" s="277" t="str">
        <f t="shared" si="44"/>
        <v/>
      </c>
      <c r="AJ68" s="277" t="str">
        <f t="shared" si="45"/>
        <v/>
      </c>
      <c r="AK68" s="224"/>
      <c r="AL68" s="224"/>
      <c r="AM68" s="224"/>
      <c r="AN68" s="224"/>
      <c r="AO68" s="224"/>
      <c r="AP68" s="224"/>
      <c r="AQ68" s="224"/>
      <c r="AR68" s="224"/>
      <c r="AS68" s="224"/>
      <c r="AT68" s="224"/>
      <c r="AU68" s="224"/>
      <c r="AV68" s="224"/>
      <c r="AW68" s="224"/>
      <c r="AX68" s="224"/>
      <c r="AY68" s="224"/>
      <c r="AZ68" s="224"/>
      <c r="BA68" s="224"/>
      <c r="BB68" s="224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</row>
    <row r="69" spans="1:77" s="225" customFormat="1" x14ac:dyDescent="0.25">
      <c r="A69" s="1">
        <f t="shared" si="35"/>
        <v>10</v>
      </c>
      <c r="B69" s="1"/>
      <c r="C69" s="155"/>
      <c r="D69" s="2"/>
      <c r="E69" s="2"/>
      <c r="F69" s="2"/>
      <c r="G69" s="1"/>
      <c r="H69" s="183"/>
      <c r="I69" s="1"/>
      <c r="J69" s="5"/>
      <c r="K69" s="5"/>
      <c r="L69" s="5">
        <f>Táblázat1[[#This Row],[Nettó 
összeg]]+Táblázat1[[#This Row],[ÁFA
összeg]]</f>
        <v>0</v>
      </c>
      <c r="M69" s="226"/>
      <c r="N69" s="232"/>
      <c r="O69" s="184" t="str" cm="1">
        <f t="array" ref="O69">IF(AND($F$8="",M69&lt;&gt;0,OR($N$16:$N$75&lt;&gt;0)),"Kérjük,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69" s="224"/>
      <c r="Q69" s="224"/>
      <c r="R69" s="224"/>
      <c r="S69" s="224"/>
      <c r="T69" s="224"/>
      <c r="U69" s="224"/>
      <c r="V69" s="224"/>
      <c r="W69" s="224"/>
      <c r="X69" s="224"/>
      <c r="Y69" s="224"/>
      <c r="Z69" s="224"/>
      <c r="AA69" s="277" t="str">
        <f t="shared" si="36"/>
        <v/>
      </c>
      <c r="AB69" s="292" t="str">
        <f t="shared" si="37"/>
        <v/>
      </c>
      <c r="AC69" s="292" t="str">
        <f t="shared" si="38"/>
        <v/>
      </c>
      <c r="AD69" s="278" t="str">
        <f t="shared" si="39"/>
        <v/>
      </c>
      <c r="AE69" s="278" t="str">
        <f t="shared" si="40"/>
        <v/>
      </c>
      <c r="AF69" s="278" t="str">
        <f t="shared" si="41"/>
        <v/>
      </c>
      <c r="AG69" s="278" t="str">
        <f t="shared" si="42"/>
        <v/>
      </c>
      <c r="AH69" s="279" t="str">
        <f t="shared" si="43"/>
        <v/>
      </c>
      <c r="AI69" s="277" t="str">
        <f t="shared" si="44"/>
        <v/>
      </c>
      <c r="AJ69" s="277" t="str">
        <f t="shared" si="45"/>
        <v/>
      </c>
      <c r="AK69" s="224"/>
      <c r="AL69" s="224"/>
      <c r="AM69" s="224"/>
      <c r="AN69" s="224"/>
      <c r="AO69" s="224"/>
      <c r="AP69" s="224"/>
      <c r="AQ69" s="224"/>
      <c r="AR69" s="224"/>
      <c r="AS69" s="224"/>
      <c r="AT69" s="224"/>
      <c r="AU69" s="224"/>
      <c r="AV69" s="224"/>
      <c r="AW69" s="224"/>
      <c r="AX69" s="224"/>
      <c r="AY69" s="224"/>
      <c r="AZ69" s="224"/>
      <c r="BA69" s="224"/>
      <c r="BB69" s="224"/>
      <c r="BC69" s="224"/>
      <c r="BD69" s="224"/>
      <c r="BE69" s="224"/>
      <c r="BF69" s="224"/>
      <c r="BG69" s="224"/>
      <c r="BH69" s="224"/>
      <c r="BI69" s="224"/>
      <c r="BJ69" s="224"/>
      <c r="BK69" s="224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</row>
    <row r="70" spans="1:77" s="225" customFormat="1" x14ac:dyDescent="0.25">
      <c r="A70" s="1">
        <f t="shared" si="35"/>
        <v>11</v>
      </c>
      <c r="B70" s="1"/>
      <c r="C70" s="155"/>
      <c r="D70" s="2"/>
      <c r="E70" s="2"/>
      <c r="F70" s="2"/>
      <c r="G70" s="1"/>
      <c r="H70" s="183"/>
      <c r="I70" s="1"/>
      <c r="J70" s="5"/>
      <c r="K70" s="5"/>
      <c r="L70" s="5">
        <f>Táblázat1[[#This Row],[Nettó 
összeg]]+Táblázat1[[#This Row],[ÁFA
összeg]]</f>
        <v>0</v>
      </c>
      <c r="M70" s="226"/>
      <c r="N70" s="232"/>
      <c r="O70" s="184" t="str" cm="1">
        <f t="array" ref="O70">IF(AND($F$8="",M70&lt;&gt;0,OR($N$16:$N$75&lt;&gt;0)),"Kérjük,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70" s="224"/>
      <c r="Q70" s="224"/>
      <c r="R70" s="224"/>
      <c r="S70" s="224"/>
      <c r="T70" s="224"/>
      <c r="U70" s="224"/>
      <c r="V70" s="224"/>
      <c r="W70" s="224"/>
      <c r="X70" s="224"/>
      <c r="Y70" s="224"/>
      <c r="Z70" s="224"/>
      <c r="AA70" s="277" t="str">
        <f t="shared" si="36"/>
        <v/>
      </c>
      <c r="AB70" s="292" t="str">
        <f t="shared" si="37"/>
        <v/>
      </c>
      <c r="AC70" s="292" t="str">
        <f t="shared" si="38"/>
        <v/>
      </c>
      <c r="AD70" s="278" t="str">
        <f t="shared" si="39"/>
        <v/>
      </c>
      <c r="AE70" s="278" t="str">
        <f t="shared" si="40"/>
        <v/>
      </c>
      <c r="AF70" s="278" t="str">
        <f t="shared" si="41"/>
        <v/>
      </c>
      <c r="AG70" s="278" t="str">
        <f t="shared" si="42"/>
        <v/>
      </c>
      <c r="AH70" s="279" t="str">
        <f t="shared" si="43"/>
        <v/>
      </c>
      <c r="AI70" s="277" t="str">
        <f t="shared" si="44"/>
        <v/>
      </c>
      <c r="AJ70" s="277" t="str">
        <f t="shared" si="45"/>
        <v/>
      </c>
      <c r="AK70" s="224"/>
      <c r="AL70" s="224"/>
      <c r="AM70" s="224"/>
      <c r="AN70" s="224"/>
      <c r="AO70" s="224"/>
      <c r="AP70" s="224"/>
      <c r="AQ70" s="224"/>
      <c r="AR70" s="224"/>
      <c r="AS70" s="224"/>
      <c r="AT70" s="224"/>
      <c r="AU70" s="224"/>
      <c r="AV70" s="224"/>
      <c r="AW70" s="224"/>
      <c r="AX70" s="224"/>
      <c r="AY70" s="224"/>
      <c r="AZ70" s="224"/>
      <c r="BA70" s="224"/>
      <c r="BB70" s="224"/>
      <c r="BC70" s="224"/>
      <c r="BD70" s="224"/>
      <c r="BE70" s="224"/>
      <c r="BF70" s="224"/>
      <c r="BG70" s="224"/>
      <c r="BH70" s="224"/>
      <c r="BI70" s="224"/>
      <c r="BJ70" s="224"/>
      <c r="BK70" s="224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</row>
    <row r="71" spans="1:77" s="225" customFormat="1" x14ac:dyDescent="0.25">
      <c r="A71" s="1">
        <f t="shared" si="35"/>
        <v>12</v>
      </c>
      <c r="B71" s="1"/>
      <c r="C71" s="155"/>
      <c r="D71" s="2"/>
      <c r="E71" s="2"/>
      <c r="F71" s="2"/>
      <c r="G71" s="1"/>
      <c r="H71" s="183"/>
      <c r="I71" s="1"/>
      <c r="J71" s="5"/>
      <c r="K71" s="5"/>
      <c r="L71" s="5">
        <f>Táblázat1[[#This Row],[Nettó 
összeg]]+Táblázat1[[#This Row],[ÁFA
összeg]]</f>
        <v>0</v>
      </c>
      <c r="M71" s="226"/>
      <c r="N71" s="232"/>
      <c r="O71" s="184" t="str" cm="1">
        <f t="array" ref="O71">IF(AND($F$8="",M71&lt;&gt;0,OR($N$16:$N$75&lt;&gt;0)),"Kérjük,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71" s="224"/>
      <c r="Q71" s="224"/>
      <c r="R71" s="224"/>
      <c r="S71" s="224"/>
      <c r="T71" s="224"/>
      <c r="U71" s="224"/>
      <c r="V71" s="224"/>
      <c r="W71" s="224"/>
      <c r="X71" s="224"/>
      <c r="Y71" s="224"/>
      <c r="Z71" s="224"/>
      <c r="AA71" s="277" t="str">
        <f t="shared" si="36"/>
        <v/>
      </c>
      <c r="AB71" s="292" t="str">
        <f t="shared" si="37"/>
        <v/>
      </c>
      <c r="AC71" s="292" t="str">
        <f t="shared" si="38"/>
        <v/>
      </c>
      <c r="AD71" s="278" t="str">
        <f t="shared" si="39"/>
        <v/>
      </c>
      <c r="AE71" s="278" t="str">
        <f t="shared" si="40"/>
        <v/>
      </c>
      <c r="AF71" s="278" t="str">
        <f t="shared" si="41"/>
        <v/>
      </c>
      <c r="AG71" s="278" t="str">
        <f t="shared" si="42"/>
        <v/>
      </c>
      <c r="AH71" s="279" t="str">
        <f t="shared" si="43"/>
        <v/>
      </c>
      <c r="AI71" s="277" t="str">
        <f t="shared" si="44"/>
        <v/>
      </c>
      <c r="AJ71" s="277" t="str">
        <f t="shared" si="45"/>
        <v/>
      </c>
      <c r="AK71" s="224"/>
      <c r="AL71" s="224"/>
      <c r="AM71" s="224"/>
      <c r="AN71" s="224"/>
      <c r="AO71" s="224"/>
      <c r="AP71" s="224"/>
      <c r="AQ71" s="224"/>
      <c r="AR71" s="224"/>
      <c r="AS71" s="224"/>
      <c r="AT71" s="224"/>
      <c r="AU71" s="224"/>
      <c r="AV71" s="224"/>
      <c r="AW71" s="224"/>
      <c r="AX71" s="224"/>
      <c r="AY71" s="224"/>
      <c r="AZ71" s="224"/>
      <c r="BA71" s="224"/>
      <c r="BB71" s="224"/>
      <c r="BC71" s="224"/>
      <c r="BD71" s="224"/>
      <c r="BE71" s="224"/>
      <c r="BF71" s="224"/>
      <c r="BG71" s="224"/>
      <c r="BH71" s="224"/>
      <c r="BI71" s="224"/>
      <c r="BJ71" s="224"/>
      <c r="BK71" s="224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</row>
    <row r="72" spans="1:77" s="225" customFormat="1" x14ac:dyDescent="0.25">
      <c r="A72" s="1">
        <f t="shared" si="35"/>
        <v>13</v>
      </c>
      <c r="B72" s="1"/>
      <c r="C72" s="155"/>
      <c r="D72" s="2"/>
      <c r="E72" s="2"/>
      <c r="F72" s="2"/>
      <c r="G72" s="1"/>
      <c r="H72" s="183"/>
      <c r="I72" s="1"/>
      <c r="J72" s="5"/>
      <c r="K72" s="5"/>
      <c r="L72" s="5">
        <f>Táblázat1[[#This Row],[Nettó 
összeg]]+Táblázat1[[#This Row],[ÁFA
összeg]]</f>
        <v>0</v>
      </c>
      <c r="M72" s="226"/>
      <c r="N72" s="232"/>
      <c r="O72" s="184" t="str" cm="1">
        <f t="array" ref="O72">IF(AND($F$8="",M72&lt;&gt;0,OR($N$16:$N$75&lt;&gt;0)),"Kérjük,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72" s="224"/>
      <c r="Q72" s="224"/>
      <c r="R72" s="224"/>
      <c r="S72" s="224"/>
      <c r="T72" s="224"/>
      <c r="U72" s="224"/>
      <c r="V72" s="224"/>
      <c r="W72" s="224"/>
      <c r="X72" s="224"/>
      <c r="Y72" s="224"/>
      <c r="Z72" s="224"/>
      <c r="AA72" s="277" t="str">
        <f t="shared" si="36"/>
        <v/>
      </c>
      <c r="AB72" s="292" t="str">
        <f t="shared" si="37"/>
        <v/>
      </c>
      <c r="AC72" s="292" t="str">
        <f t="shared" si="38"/>
        <v/>
      </c>
      <c r="AD72" s="278" t="str">
        <f t="shared" si="39"/>
        <v/>
      </c>
      <c r="AE72" s="278" t="str">
        <f t="shared" si="40"/>
        <v/>
      </c>
      <c r="AF72" s="278" t="str">
        <f t="shared" si="41"/>
        <v/>
      </c>
      <c r="AG72" s="278" t="str">
        <f t="shared" si="42"/>
        <v/>
      </c>
      <c r="AH72" s="279" t="str">
        <f t="shared" si="43"/>
        <v/>
      </c>
      <c r="AI72" s="277" t="str">
        <f t="shared" si="44"/>
        <v/>
      </c>
      <c r="AJ72" s="277" t="str">
        <f t="shared" si="45"/>
        <v/>
      </c>
      <c r="AK72" s="224"/>
      <c r="AL72" s="224"/>
      <c r="AM72" s="224"/>
      <c r="AN72" s="224"/>
      <c r="AO72" s="224"/>
      <c r="AP72" s="224"/>
      <c r="AQ72" s="224"/>
      <c r="AR72" s="224"/>
      <c r="AS72" s="224"/>
      <c r="AT72" s="224"/>
      <c r="AU72" s="224"/>
      <c r="AV72" s="224"/>
      <c r="AW72" s="224"/>
      <c r="AX72" s="224"/>
      <c r="AY72" s="224"/>
      <c r="AZ72" s="224"/>
      <c r="BA72" s="224"/>
      <c r="BB72" s="224"/>
      <c r="BC72" s="224"/>
      <c r="BD72" s="224"/>
      <c r="BE72" s="224"/>
      <c r="BF72" s="224"/>
      <c r="BG72" s="224"/>
      <c r="BH72" s="224"/>
      <c r="BI72" s="224"/>
      <c r="BJ72" s="224"/>
      <c r="BK72" s="224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</row>
    <row r="73" spans="1:77" s="225" customFormat="1" x14ac:dyDescent="0.25">
      <c r="A73" s="1">
        <f t="shared" si="35"/>
        <v>14</v>
      </c>
      <c r="B73" s="1"/>
      <c r="C73" s="155"/>
      <c r="D73" s="2"/>
      <c r="E73" s="2"/>
      <c r="F73" s="2"/>
      <c r="G73" s="1"/>
      <c r="H73" s="183"/>
      <c r="I73" s="1"/>
      <c r="J73" s="5"/>
      <c r="K73" s="5"/>
      <c r="L73" s="5">
        <f>Táblázat1[[#This Row],[Nettó 
összeg]]+Táblázat1[[#This Row],[ÁFA
összeg]]</f>
        <v>0</v>
      </c>
      <c r="M73" s="226"/>
      <c r="N73" s="232"/>
      <c r="O73" s="184" t="str" cm="1">
        <f t="array" ref="O73">IF(AND($F$8="",M73&lt;&gt;0,OR($N$16:$N$75&lt;&gt;0)),"Kérjük,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73" s="224"/>
      <c r="Q73" s="224"/>
      <c r="R73" s="224"/>
      <c r="S73" s="224"/>
      <c r="T73" s="224"/>
      <c r="U73" s="224"/>
      <c r="V73" s="224"/>
      <c r="W73" s="224"/>
      <c r="X73" s="224"/>
      <c r="Y73" s="224"/>
      <c r="Z73" s="224"/>
      <c r="AA73" s="277" t="str">
        <f t="shared" si="36"/>
        <v/>
      </c>
      <c r="AB73" s="292" t="str">
        <f t="shared" si="37"/>
        <v/>
      </c>
      <c r="AC73" s="292" t="str">
        <f t="shared" si="38"/>
        <v/>
      </c>
      <c r="AD73" s="278" t="str">
        <f t="shared" si="39"/>
        <v/>
      </c>
      <c r="AE73" s="278" t="str">
        <f t="shared" si="40"/>
        <v/>
      </c>
      <c r="AF73" s="278" t="str">
        <f t="shared" si="41"/>
        <v/>
      </c>
      <c r="AG73" s="278" t="str">
        <f t="shared" si="42"/>
        <v/>
      </c>
      <c r="AH73" s="279" t="str">
        <f t="shared" si="43"/>
        <v/>
      </c>
      <c r="AI73" s="277" t="str">
        <f t="shared" si="44"/>
        <v/>
      </c>
      <c r="AJ73" s="277" t="str">
        <f t="shared" si="45"/>
        <v/>
      </c>
      <c r="AK73" s="224"/>
      <c r="AL73" s="224"/>
      <c r="AM73" s="224"/>
      <c r="AN73" s="224"/>
      <c r="AO73" s="224"/>
      <c r="AP73" s="224"/>
      <c r="AQ73" s="224"/>
      <c r="AR73" s="224"/>
      <c r="AS73" s="224"/>
      <c r="AT73" s="224"/>
      <c r="AU73" s="224"/>
      <c r="AV73" s="224"/>
      <c r="AW73" s="224"/>
      <c r="AX73" s="224"/>
      <c r="AY73" s="224"/>
      <c r="AZ73" s="224"/>
      <c r="BA73" s="224"/>
      <c r="BB73" s="224"/>
      <c r="BC73" s="224"/>
      <c r="BD73" s="224"/>
      <c r="BE73" s="224"/>
      <c r="BF73" s="224"/>
      <c r="BG73" s="224"/>
      <c r="BH73" s="224"/>
      <c r="BI73" s="224"/>
      <c r="BJ73" s="224"/>
      <c r="BK73" s="224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</row>
    <row r="74" spans="1:77" s="225" customFormat="1" ht="15.75" thickBot="1" x14ac:dyDescent="0.3">
      <c r="A74" s="126">
        <f t="shared" si="35"/>
        <v>15</v>
      </c>
      <c r="B74" s="1"/>
      <c r="C74" s="155"/>
      <c r="D74" s="2"/>
      <c r="E74" s="2"/>
      <c r="F74" s="2"/>
      <c r="G74" s="1"/>
      <c r="H74" s="183"/>
      <c r="I74" s="1"/>
      <c r="J74" s="5"/>
      <c r="K74" s="5"/>
      <c r="L74" s="5">
        <f>Táblázat1[[#This Row],[Nettó 
összeg]]+Táblázat1[[#This Row],[ÁFA
összeg]]</f>
        <v>0</v>
      </c>
      <c r="M74" s="226"/>
      <c r="N74" s="233"/>
      <c r="O74" s="184" t="str" cm="1">
        <f t="array" ref="O74">IF(AND($F$8="",M74&lt;&gt;0,OR($N$16:$N$75&lt;&gt;0)),"Kérjük, töltse ki a fejlécben az 'ÁFA levonási joggal rendelkezik' mezőt!",IF(AND($F$8="igen",Táblázat1[[#This Row],[EGYÉB FORRÁS 
terhére 
elszámolni kívánt 
összeg]]&gt;Táblázat1[[#This Row],[Nettó 
összeg]])=TRUE,"FIGYELEM! ÁFA levonási jog érvényesítése esetén az egyéb forrás terhére elszámolni kívánt összeg nem haladhatja meg a számla nettó összegét!",IF(AND(COUNTIF($F$8,"*nem*")&lt;&gt;0,Táblázat1[[#This Row],[EGYÉB FORRÁS 
terhére 
elszámolni kívánt 
összeg]]&gt;Táblázat1[[#This Row],[Bruttó összeg]])=TRUE,"FIGYELEM! Az egyéb forrás terhére elszámolni kívánt összeg nem haladhatja meg a számla bruttó összegét!",IF(Táblázat1[[#This Row],[TÁMOGATÁS 
terhére 
elszámolni kívánt 
összeg]]&lt;&gt;0,"Egyéb forrás terhére elszámolni kívánt költségeket nem lehet a TÁMOGATÁS terhére elszámolni!",""))))</f>
        <v/>
      </c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77" t="str">
        <f t="shared" si="36"/>
        <v/>
      </c>
      <c r="AB74" s="292" t="str">
        <f t="shared" si="37"/>
        <v/>
      </c>
      <c r="AC74" s="292" t="str">
        <f t="shared" si="38"/>
        <v/>
      </c>
      <c r="AD74" s="278" t="str">
        <f t="shared" si="39"/>
        <v/>
      </c>
      <c r="AE74" s="278" t="str">
        <f t="shared" si="40"/>
        <v/>
      </c>
      <c r="AF74" s="278" t="str">
        <f t="shared" si="41"/>
        <v/>
      </c>
      <c r="AG74" s="278" t="str">
        <f t="shared" si="42"/>
        <v/>
      </c>
      <c r="AH74" s="279" t="str">
        <f t="shared" si="43"/>
        <v/>
      </c>
      <c r="AI74" s="277" t="str">
        <f t="shared" si="44"/>
        <v/>
      </c>
      <c r="AJ74" s="277" t="str">
        <f t="shared" si="45"/>
        <v/>
      </c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</row>
    <row r="75" spans="1:77" s="116" customFormat="1" ht="16.5" thickBot="1" x14ac:dyDescent="0.3">
      <c r="A75" s="128"/>
      <c r="B75" s="128"/>
      <c r="C75" s="156"/>
      <c r="D75" s="129"/>
      <c r="E75" s="129"/>
      <c r="F75" s="130"/>
      <c r="G75" s="128"/>
      <c r="H75" s="148"/>
      <c r="I75" s="128"/>
      <c r="J75" s="131"/>
      <c r="K75" s="131"/>
      <c r="L75" s="131"/>
      <c r="M75" s="131"/>
      <c r="N75" s="132"/>
      <c r="O75" s="216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285"/>
      <c r="AB75" s="285"/>
      <c r="AC75" s="285"/>
      <c r="AD75" s="286"/>
      <c r="AE75" s="286"/>
      <c r="AF75" s="286"/>
      <c r="AG75" s="286"/>
      <c r="AH75" s="287"/>
      <c r="AI75" s="277"/>
      <c r="AJ75" s="277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</row>
    <row r="76" spans="1:77" s="117" customFormat="1" ht="16.5" thickBot="1" x14ac:dyDescent="0.3">
      <c r="A76" s="19"/>
      <c r="B76" s="45" t="s">
        <v>78</v>
      </c>
      <c r="C76" s="157"/>
      <c r="D76" s="20"/>
      <c r="E76" s="20"/>
      <c r="F76" s="20"/>
      <c r="G76" s="162"/>
      <c r="H76" s="162"/>
      <c r="I76" s="162"/>
      <c r="J76" s="210">
        <f>SUM(J15:J75)</f>
        <v>0</v>
      </c>
      <c r="K76" s="211">
        <f>SUM(K15:K75)</f>
        <v>0</v>
      </c>
      <c r="L76" s="21">
        <f>SUM(L15:L75)</f>
        <v>0</v>
      </c>
      <c r="M76" s="21">
        <f>SUM(M15:M75)</f>
        <v>0</v>
      </c>
      <c r="N76" s="21">
        <f>SUM(N15:N75)</f>
        <v>0</v>
      </c>
      <c r="O76" s="217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285"/>
      <c r="AB76" s="285"/>
      <c r="AC76" s="285"/>
      <c r="AD76" s="286"/>
      <c r="AE76" s="286"/>
      <c r="AF76" s="286"/>
      <c r="AG76" s="286"/>
      <c r="AH76" s="287"/>
      <c r="AI76" s="286"/>
      <c r="AJ76" s="286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</row>
    <row r="77" spans="1:77" s="118" customFormat="1" x14ac:dyDescent="0.25">
      <c r="A77" s="49" t="s">
        <v>79</v>
      </c>
      <c r="B77" s="46"/>
      <c r="C77" s="158"/>
      <c r="D77" s="46"/>
      <c r="E77" s="46"/>
      <c r="F77" s="46"/>
      <c r="G77" s="151"/>
      <c r="H77" s="152"/>
      <c r="I77" s="151"/>
      <c r="J77" s="47"/>
      <c r="K77" s="47"/>
      <c r="L77" s="47"/>
      <c r="M77" s="47"/>
      <c r="N77" s="48"/>
      <c r="O77" s="152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285"/>
      <c r="AB77" s="285"/>
      <c r="AC77" s="285"/>
      <c r="AD77" s="286"/>
      <c r="AE77" s="286"/>
      <c r="AF77" s="286"/>
      <c r="AG77" s="286"/>
      <c r="AH77" s="287"/>
      <c r="AI77" s="286"/>
      <c r="AJ77" s="286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  <c r="BI77" s="115"/>
      <c r="BJ77" s="115"/>
      <c r="BK77" s="115"/>
      <c r="BL77" s="115"/>
      <c r="BM77" s="115"/>
      <c r="BN77" s="115"/>
      <c r="BO77" s="115"/>
      <c r="BP77" s="115"/>
      <c r="BQ77" s="115"/>
      <c r="BR77" s="115"/>
      <c r="BS77" s="115"/>
      <c r="BT77" s="115"/>
      <c r="BU77" s="115"/>
      <c r="BV77" s="115"/>
      <c r="BW77" s="115"/>
    </row>
    <row r="78" spans="1:77" s="118" customFormat="1" ht="65.099999999999994" customHeight="1" x14ac:dyDescent="0.25">
      <c r="A78" s="326" t="s">
        <v>80</v>
      </c>
      <c r="B78" s="326"/>
      <c r="C78" s="326"/>
      <c r="D78" s="326"/>
      <c r="E78" s="326"/>
      <c r="F78" s="326"/>
      <c r="G78" s="326"/>
      <c r="H78" s="326"/>
      <c r="I78" s="326"/>
      <c r="J78" s="326"/>
      <c r="K78" s="326"/>
      <c r="L78" s="326"/>
      <c r="M78" s="326"/>
      <c r="N78" s="326"/>
      <c r="O78" s="152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285"/>
      <c r="AB78" s="285"/>
      <c r="AC78" s="285"/>
      <c r="AD78" s="286"/>
      <c r="AE78" s="286"/>
      <c r="AF78" s="286"/>
      <c r="AG78" s="286"/>
      <c r="AH78" s="287"/>
      <c r="AI78" s="286"/>
      <c r="AJ78" s="286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</row>
    <row r="79" spans="1:77" s="118" customFormat="1" x14ac:dyDescent="0.25">
      <c r="A79" s="46"/>
      <c r="B79" s="46"/>
      <c r="C79" s="158"/>
      <c r="D79" s="46"/>
      <c r="E79" s="46"/>
      <c r="F79" s="46"/>
      <c r="G79" s="151"/>
      <c r="H79" s="152"/>
      <c r="I79" s="151"/>
      <c r="J79" s="47"/>
      <c r="K79" s="47"/>
      <c r="L79" s="47"/>
      <c r="M79" s="47"/>
      <c r="N79" s="48"/>
      <c r="O79" s="152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285"/>
      <c r="AB79" s="285"/>
      <c r="AC79" s="285"/>
      <c r="AD79" s="286"/>
      <c r="AE79" s="286"/>
      <c r="AF79" s="286"/>
      <c r="AG79" s="286"/>
      <c r="AH79" s="287"/>
      <c r="AI79" s="286"/>
      <c r="AJ79" s="286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15"/>
      <c r="BG79" s="115"/>
      <c r="BH79" s="115"/>
      <c r="BI79" s="115"/>
      <c r="BJ79" s="115"/>
      <c r="BK79" s="115"/>
      <c r="BL79" s="115"/>
      <c r="BM79" s="115"/>
      <c r="BN79" s="115"/>
      <c r="BO79" s="115"/>
      <c r="BP79" s="115"/>
      <c r="BQ79" s="115"/>
      <c r="BR79" s="115"/>
      <c r="BS79" s="115"/>
      <c r="BT79" s="115"/>
      <c r="BU79" s="115"/>
      <c r="BV79" s="115"/>
      <c r="BW79" s="115"/>
    </row>
    <row r="80" spans="1:77" s="118" customFormat="1" x14ac:dyDescent="0.25">
      <c r="A80" s="50" t="s">
        <v>81</v>
      </c>
      <c r="B80" s="46"/>
      <c r="C80" s="158"/>
      <c r="D80" s="46"/>
      <c r="E80" s="46"/>
      <c r="F80" s="46"/>
      <c r="G80" s="151"/>
      <c r="H80" s="151"/>
      <c r="I80" s="151"/>
      <c r="J80" s="47"/>
      <c r="K80" s="47"/>
      <c r="L80" s="47"/>
      <c r="M80" s="47"/>
      <c r="N80" s="48"/>
      <c r="O80" s="152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285"/>
      <c r="AB80" s="285"/>
      <c r="AC80" s="285"/>
      <c r="AD80" s="286"/>
      <c r="AE80" s="286"/>
      <c r="AF80" s="286"/>
      <c r="AG80" s="286"/>
      <c r="AH80" s="287"/>
      <c r="AI80" s="286"/>
      <c r="AJ80" s="286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E80" s="115"/>
      <c r="BF80" s="115"/>
      <c r="BG80" s="115"/>
      <c r="BH80" s="115"/>
      <c r="BI80" s="115"/>
      <c r="BJ80" s="115"/>
      <c r="BK80" s="115"/>
      <c r="BL80" s="115"/>
      <c r="BM80" s="115"/>
      <c r="BN80" s="115"/>
      <c r="BO80" s="115"/>
      <c r="BP80" s="115"/>
      <c r="BQ80" s="115"/>
      <c r="BR80" s="115"/>
      <c r="BS80" s="115"/>
      <c r="BT80" s="115"/>
      <c r="BU80" s="115"/>
      <c r="BV80" s="115"/>
      <c r="BW80" s="115"/>
    </row>
    <row r="81" spans="1:75" s="118" customFormat="1" x14ac:dyDescent="0.25">
      <c r="A81" s="46"/>
      <c r="B81" s="51"/>
      <c r="C81" s="159"/>
      <c r="D81" s="51"/>
      <c r="E81" s="46"/>
      <c r="F81" s="46"/>
      <c r="G81" s="151"/>
      <c r="H81" s="151"/>
      <c r="I81" s="151"/>
      <c r="J81" s="47"/>
      <c r="K81" s="47"/>
      <c r="L81" s="47"/>
      <c r="M81" s="47"/>
      <c r="N81" s="48"/>
      <c r="O81" s="152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285"/>
      <c r="AB81" s="285"/>
      <c r="AC81" s="285"/>
      <c r="AD81" s="286"/>
      <c r="AE81" s="286"/>
      <c r="AF81" s="286"/>
      <c r="AG81" s="286"/>
      <c r="AH81" s="287"/>
      <c r="AI81" s="286"/>
      <c r="AJ81" s="286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  <c r="BI81" s="115"/>
      <c r="BJ81" s="115"/>
      <c r="BK81" s="115"/>
      <c r="BL81" s="115"/>
      <c r="BM81" s="115"/>
      <c r="BN81" s="115"/>
      <c r="BO81" s="115"/>
      <c r="BP81" s="115"/>
      <c r="BQ81" s="115"/>
      <c r="BR81" s="115"/>
      <c r="BS81" s="115"/>
      <c r="BT81" s="115"/>
      <c r="BU81" s="115"/>
      <c r="BV81" s="115"/>
      <c r="BW81" s="115"/>
    </row>
    <row r="82" spans="1:75" s="118" customFormat="1" x14ac:dyDescent="0.25">
      <c r="A82" s="46"/>
      <c r="B82" s="51"/>
      <c r="C82" s="159"/>
      <c r="D82" s="51"/>
      <c r="E82" s="46"/>
      <c r="F82" s="46"/>
      <c r="G82" s="151"/>
      <c r="H82" s="151"/>
      <c r="I82" s="151"/>
      <c r="J82" s="47"/>
      <c r="K82" s="47"/>
      <c r="L82" s="47"/>
      <c r="M82" s="47"/>
      <c r="N82" s="48"/>
      <c r="O82" s="152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285"/>
      <c r="AB82" s="285"/>
      <c r="AC82" s="285"/>
      <c r="AD82" s="286"/>
      <c r="AE82" s="286"/>
      <c r="AF82" s="286"/>
      <c r="AG82" s="286"/>
      <c r="AH82" s="287"/>
      <c r="AI82" s="286"/>
      <c r="AJ82" s="286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15"/>
      <c r="BI82" s="115"/>
      <c r="BJ82" s="115"/>
      <c r="BK82" s="115"/>
      <c r="BL82" s="115"/>
      <c r="BM82" s="115"/>
      <c r="BN82" s="115"/>
      <c r="BO82" s="115"/>
      <c r="BP82" s="115"/>
      <c r="BQ82" s="115"/>
      <c r="BR82" s="115"/>
      <c r="BS82" s="115"/>
      <c r="BT82" s="115"/>
      <c r="BU82" s="115"/>
      <c r="BV82" s="115"/>
      <c r="BW82" s="115"/>
    </row>
    <row r="83" spans="1:75" s="118" customFormat="1" x14ac:dyDescent="0.25">
      <c r="A83" s="46"/>
      <c r="B83" s="46"/>
      <c r="C83" s="158"/>
      <c r="D83" s="46"/>
      <c r="E83" s="314" t="s">
        <v>82</v>
      </c>
      <c r="F83" s="314"/>
      <c r="G83" s="314"/>
      <c r="H83" s="314"/>
      <c r="I83" s="151"/>
      <c r="J83" s="47"/>
      <c r="K83" s="47"/>
      <c r="L83" s="47"/>
      <c r="M83" s="47"/>
      <c r="N83" s="48"/>
      <c r="O83" s="152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285"/>
      <c r="AB83" s="285"/>
      <c r="AC83" s="285"/>
      <c r="AD83" s="286"/>
      <c r="AE83" s="286"/>
      <c r="AF83" s="286"/>
      <c r="AG83" s="286"/>
      <c r="AH83" s="287"/>
      <c r="AI83" s="286"/>
      <c r="AJ83" s="286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15"/>
      <c r="BI83" s="115"/>
      <c r="BJ83" s="115"/>
      <c r="BK83" s="115"/>
      <c r="BL83" s="115"/>
      <c r="BM83" s="115"/>
      <c r="BN83" s="115"/>
      <c r="BO83" s="115"/>
      <c r="BP83" s="115"/>
      <c r="BQ83" s="115"/>
      <c r="BR83" s="115"/>
      <c r="BS83" s="115"/>
      <c r="BT83" s="115"/>
      <c r="BU83" s="115"/>
      <c r="BV83" s="115"/>
      <c r="BW83" s="115"/>
    </row>
    <row r="84" spans="1:75" s="118" customFormat="1" x14ac:dyDescent="0.25">
      <c r="A84" s="46"/>
      <c r="B84" s="46"/>
      <c r="C84" s="158"/>
      <c r="D84" s="46"/>
      <c r="E84" s="314" t="s">
        <v>83</v>
      </c>
      <c r="F84" s="314"/>
      <c r="G84" s="314"/>
      <c r="H84" s="314"/>
      <c r="I84" s="151"/>
      <c r="J84" s="47"/>
      <c r="K84" s="47"/>
      <c r="L84" s="47"/>
      <c r="M84" s="47"/>
      <c r="N84" s="48"/>
      <c r="O84" s="152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285"/>
      <c r="AB84" s="285"/>
      <c r="AC84" s="285"/>
      <c r="AD84" s="286"/>
      <c r="AE84" s="286"/>
      <c r="AF84" s="286"/>
      <c r="AG84" s="286"/>
      <c r="AH84" s="287"/>
      <c r="AI84" s="286"/>
      <c r="AJ84" s="286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</row>
    <row r="85" spans="1:75" s="119" customFormat="1" x14ac:dyDescent="0.25">
      <c r="A85" s="46"/>
      <c r="B85" s="46"/>
      <c r="C85" s="158"/>
      <c r="D85" s="46"/>
      <c r="E85" s="46"/>
      <c r="F85" s="314"/>
      <c r="G85" s="314"/>
      <c r="H85" s="152"/>
      <c r="I85" s="151"/>
      <c r="J85" s="47"/>
      <c r="K85" s="47"/>
      <c r="L85" s="47"/>
      <c r="M85" s="47"/>
      <c r="N85" s="48"/>
      <c r="O85" s="218"/>
      <c r="AA85" s="288"/>
      <c r="AB85" s="288"/>
      <c r="AC85" s="288"/>
      <c r="AD85" s="278"/>
      <c r="AE85" s="278"/>
      <c r="AF85" s="278"/>
      <c r="AG85" s="278"/>
      <c r="AH85" s="281"/>
      <c r="AI85" s="278"/>
      <c r="AJ85" s="278"/>
    </row>
    <row r="86" spans="1:75" s="119" customFormat="1" x14ac:dyDescent="0.25">
      <c r="A86" s="46"/>
      <c r="B86" s="46"/>
      <c r="C86" s="158"/>
      <c r="D86" s="46"/>
      <c r="E86" s="46"/>
      <c r="F86" s="314"/>
      <c r="G86" s="314"/>
      <c r="H86" s="152"/>
      <c r="I86" s="151"/>
      <c r="J86" s="47"/>
      <c r="K86" s="47"/>
      <c r="L86" s="47"/>
      <c r="M86" s="47"/>
      <c r="N86" s="48"/>
      <c r="O86" s="218"/>
      <c r="AA86" s="288"/>
      <c r="AB86" s="288"/>
      <c r="AC86" s="288"/>
      <c r="AD86" s="278"/>
      <c r="AE86" s="278"/>
      <c r="AF86" s="278"/>
      <c r="AG86" s="278"/>
      <c r="AH86" s="281"/>
      <c r="AI86" s="278"/>
      <c r="AJ86" s="278"/>
    </row>
    <row r="87" spans="1:75" s="119" customFormat="1" ht="15" customHeight="1" x14ac:dyDescent="0.25">
      <c r="A87" s="46"/>
      <c r="B87" s="51"/>
      <c r="C87" s="158"/>
      <c r="D87" s="46"/>
      <c r="E87" s="46"/>
      <c r="F87" s="46"/>
      <c r="G87" s="151"/>
      <c r="H87" s="152"/>
      <c r="I87" s="151"/>
      <c r="J87" s="47"/>
      <c r="K87" s="47"/>
      <c r="L87" s="47"/>
      <c r="M87" s="47"/>
      <c r="N87" s="48"/>
      <c r="O87" s="218"/>
      <c r="AA87" s="288"/>
      <c r="AB87" s="288"/>
      <c r="AC87" s="288"/>
      <c r="AD87" s="278"/>
      <c r="AE87" s="278"/>
      <c r="AF87" s="278"/>
      <c r="AG87" s="278"/>
      <c r="AH87" s="281"/>
      <c r="AI87" s="278"/>
      <c r="AJ87" s="278"/>
    </row>
    <row r="88" spans="1:75" s="120" customFormat="1" x14ac:dyDescent="0.25">
      <c r="A88" s="46"/>
      <c r="B88" s="46"/>
      <c r="C88" s="158"/>
      <c r="D88" s="46"/>
      <c r="E88" s="46"/>
      <c r="F88" s="46"/>
      <c r="G88" s="151"/>
      <c r="H88" s="152"/>
      <c r="I88" s="151"/>
      <c r="J88" s="47"/>
      <c r="K88" s="47"/>
      <c r="L88" s="47"/>
      <c r="M88" s="47"/>
      <c r="N88" s="48"/>
      <c r="O88" s="218"/>
      <c r="AA88" s="289"/>
      <c r="AB88" s="289"/>
      <c r="AC88" s="289"/>
      <c r="AD88" s="290"/>
      <c r="AE88" s="290"/>
      <c r="AF88" s="290"/>
      <c r="AG88" s="290"/>
      <c r="AH88" s="291"/>
      <c r="AI88" s="290"/>
      <c r="AJ88" s="290"/>
    </row>
    <row r="89" spans="1:75" s="120" customFormat="1" x14ac:dyDescent="0.25">
      <c r="A89" s="46"/>
      <c r="B89" s="46"/>
      <c r="C89" s="158"/>
      <c r="D89" s="46"/>
      <c r="E89" s="46"/>
      <c r="F89" s="46"/>
      <c r="G89" s="151"/>
      <c r="H89" s="152"/>
      <c r="I89" s="151"/>
      <c r="J89" s="47"/>
      <c r="K89" s="47"/>
      <c r="L89" s="47"/>
      <c r="M89" s="47"/>
      <c r="N89" s="48"/>
      <c r="O89" s="218"/>
      <c r="AA89" s="289"/>
      <c r="AB89" s="289"/>
      <c r="AC89" s="289"/>
      <c r="AD89" s="290"/>
      <c r="AE89" s="290"/>
      <c r="AF89" s="290"/>
      <c r="AG89" s="290"/>
      <c r="AH89" s="291"/>
      <c r="AI89" s="290"/>
      <c r="AJ89" s="290"/>
    </row>
    <row r="90" spans="1:75" s="120" customFormat="1" x14ac:dyDescent="0.25">
      <c r="A90" s="46"/>
      <c r="B90" s="46"/>
      <c r="C90" s="158"/>
      <c r="D90" s="46"/>
      <c r="E90" s="46"/>
      <c r="F90" s="46"/>
      <c r="G90" s="151"/>
      <c r="H90" s="152"/>
      <c r="I90" s="151"/>
      <c r="J90" s="47"/>
      <c r="K90" s="47"/>
      <c r="L90" s="47"/>
      <c r="M90" s="47"/>
      <c r="N90" s="48"/>
      <c r="O90" s="218"/>
      <c r="AA90" s="289"/>
      <c r="AB90" s="289"/>
      <c r="AC90" s="289"/>
      <c r="AD90" s="290"/>
      <c r="AE90" s="290"/>
      <c r="AF90" s="290"/>
      <c r="AG90" s="290"/>
      <c r="AH90" s="291"/>
      <c r="AI90" s="290"/>
      <c r="AJ90" s="290"/>
    </row>
    <row r="91" spans="1:75" s="120" customFormat="1" x14ac:dyDescent="0.25">
      <c r="A91" s="46"/>
      <c r="B91" s="46"/>
      <c r="C91" s="158"/>
      <c r="D91" s="46"/>
      <c r="E91" s="46"/>
      <c r="F91" s="46"/>
      <c r="G91" s="151"/>
      <c r="H91" s="152"/>
      <c r="I91" s="151"/>
      <c r="J91" s="47"/>
      <c r="K91" s="47"/>
      <c r="L91" s="47"/>
      <c r="M91" s="47"/>
      <c r="N91" s="48"/>
      <c r="O91" s="218"/>
      <c r="AA91" s="289"/>
      <c r="AB91" s="289"/>
      <c r="AC91" s="289"/>
      <c r="AD91" s="290"/>
      <c r="AE91" s="290"/>
      <c r="AF91" s="290"/>
      <c r="AG91" s="290"/>
      <c r="AH91" s="291"/>
      <c r="AI91" s="290"/>
      <c r="AJ91" s="290"/>
    </row>
    <row r="92" spans="1:75" s="120" customFormat="1" x14ac:dyDescent="0.25">
      <c r="A92" s="46"/>
      <c r="B92" s="46"/>
      <c r="C92" s="158"/>
      <c r="D92" s="46"/>
      <c r="E92" s="46"/>
      <c r="F92" s="46"/>
      <c r="G92" s="151"/>
      <c r="H92" s="152"/>
      <c r="I92" s="151"/>
      <c r="J92" s="47"/>
      <c r="K92" s="47"/>
      <c r="L92" s="47"/>
      <c r="M92" s="47"/>
      <c r="N92" s="48"/>
      <c r="O92" s="218"/>
      <c r="AA92" s="289"/>
      <c r="AB92" s="289"/>
      <c r="AC92" s="289"/>
      <c r="AD92" s="290"/>
      <c r="AE92" s="290"/>
      <c r="AF92" s="290"/>
      <c r="AG92" s="290"/>
      <c r="AH92" s="291"/>
      <c r="AI92" s="290"/>
      <c r="AJ92" s="290"/>
    </row>
    <row r="93" spans="1:75" s="120" customFormat="1" x14ac:dyDescent="0.25">
      <c r="A93" s="46"/>
      <c r="B93" s="46"/>
      <c r="C93" s="158"/>
      <c r="D93" s="46"/>
      <c r="E93" s="46"/>
      <c r="F93" s="46"/>
      <c r="G93" s="151"/>
      <c r="H93" s="152"/>
      <c r="I93" s="151"/>
      <c r="J93" s="47"/>
      <c r="K93" s="47"/>
      <c r="L93" s="47"/>
      <c r="M93" s="47"/>
      <c r="N93" s="48"/>
      <c r="O93" s="218"/>
      <c r="AA93" s="289"/>
      <c r="AB93" s="289"/>
      <c r="AC93" s="289"/>
      <c r="AD93" s="290"/>
      <c r="AE93" s="290"/>
      <c r="AF93" s="290"/>
      <c r="AG93" s="290"/>
      <c r="AH93" s="291"/>
      <c r="AI93" s="290"/>
      <c r="AJ93" s="290"/>
    </row>
    <row r="94" spans="1:75" s="120" customFormat="1" x14ac:dyDescent="0.25">
      <c r="A94" s="46"/>
      <c r="B94" s="46"/>
      <c r="C94" s="158"/>
      <c r="D94" s="46"/>
      <c r="E94" s="46"/>
      <c r="F94" s="46"/>
      <c r="G94" s="151"/>
      <c r="H94" s="152"/>
      <c r="I94" s="151"/>
      <c r="J94" s="47"/>
      <c r="K94" s="47"/>
      <c r="L94" s="47"/>
      <c r="M94" s="47"/>
      <c r="N94" s="48"/>
      <c r="O94" s="218"/>
      <c r="AA94" s="289"/>
      <c r="AB94" s="289"/>
      <c r="AC94" s="289"/>
      <c r="AD94" s="290"/>
      <c r="AE94" s="290"/>
      <c r="AF94" s="290"/>
      <c r="AG94" s="290"/>
      <c r="AH94" s="291"/>
      <c r="AI94" s="290"/>
      <c r="AJ94" s="290"/>
    </row>
    <row r="95" spans="1:75" s="120" customFormat="1" x14ac:dyDescent="0.25">
      <c r="A95" s="46"/>
      <c r="B95" s="46"/>
      <c r="C95" s="158"/>
      <c r="D95" s="46"/>
      <c r="E95" s="46"/>
      <c r="F95" s="46"/>
      <c r="G95" s="151"/>
      <c r="H95" s="152"/>
      <c r="I95" s="151"/>
      <c r="J95" s="47"/>
      <c r="K95" s="47"/>
      <c r="L95" s="47"/>
      <c r="M95" s="47"/>
      <c r="N95" s="48"/>
      <c r="O95" s="218"/>
      <c r="AA95" s="289"/>
      <c r="AB95" s="289"/>
      <c r="AC95" s="289"/>
      <c r="AD95" s="290"/>
      <c r="AE95" s="290"/>
      <c r="AF95" s="290"/>
      <c r="AG95" s="290"/>
      <c r="AH95" s="291"/>
      <c r="AI95" s="290"/>
      <c r="AJ95" s="290"/>
    </row>
    <row r="96" spans="1:75" s="120" customFormat="1" x14ac:dyDescent="0.25">
      <c r="A96" s="46"/>
      <c r="B96" s="46"/>
      <c r="C96" s="158"/>
      <c r="D96" s="46"/>
      <c r="E96" s="46"/>
      <c r="F96" s="46"/>
      <c r="G96" s="151"/>
      <c r="H96" s="152"/>
      <c r="I96" s="151"/>
      <c r="J96" s="47"/>
      <c r="K96" s="47"/>
      <c r="L96" s="47"/>
      <c r="M96" s="47"/>
      <c r="N96" s="48"/>
      <c r="O96" s="218"/>
      <c r="AA96" s="289"/>
      <c r="AB96" s="289"/>
      <c r="AC96" s="289"/>
      <c r="AD96" s="290"/>
      <c r="AE96" s="290"/>
      <c r="AF96" s="290"/>
      <c r="AG96" s="290"/>
      <c r="AH96" s="291"/>
      <c r="AI96" s="290"/>
      <c r="AJ96" s="290"/>
    </row>
    <row r="97" spans="1:36" s="120" customFormat="1" x14ac:dyDescent="0.25">
      <c r="A97" s="46"/>
      <c r="B97" s="46"/>
      <c r="C97" s="158"/>
      <c r="D97" s="46"/>
      <c r="E97" s="46"/>
      <c r="F97" s="46"/>
      <c r="G97" s="151"/>
      <c r="H97" s="152"/>
      <c r="I97" s="151"/>
      <c r="J97" s="47"/>
      <c r="K97" s="47"/>
      <c r="L97" s="47"/>
      <c r="M97" s="47"/>
      <c r="N97" s="48"/>
      <c r="O97" s="218"/>
      <c r="AA97" s="289"/>
      <c r="AB97" s="289"/>
      <c r="AC97" s="289"/>
      <c r="AD97" s="290"/>
      <c r="AE97" s="290"/>
      <c r="AF97" s="290"/>
      <c r="AG97" s="290"/>
      <c r="AH97" s="291"/>
      <c r="AI97" s="290"/>
      <c r="AJ97" s="290"/>
    </row>
    <row r="98" spans="1:36" s="120" customFormat="1" x14ac:dyDescent="0.25">
      <c r="A98" s="46"/>
      <c r="B98" s="46"/>
      <c r="C98" s="158"/>
      <c r="D98" s="46"/>
      <c r="E98" s="46"/>
      <c r="F98" s="46"/>
      <c r="G98" s="151"/>
      <c r="H98" s="152"/>
      <c r="I98" s="151"/>
      <c r="J98" s="47"/>
      <c r="K98" s="47"/>
      <c r="L98" s="47"/>
      <c r="M98" s="47"/>
      <c r="N98" s="48"/>
      <c r="O98" s="218"/>
      <c r="AA98" s="289"/>
      <c r="AB98" s="289"/>
      <c r="AC98" s="289"/>
      <c r="AD98" s="290"/>
      <c r="AE98" s="290"/>
      <c r="AF98" s="290"/>
      <c r="AG98" s="290"/>
      <c r="AH98" s="291"/>
      <c r="AI98" s="290"/>
      <c r="AJ98" s="290"/>
    </row>
    <row r="99" spans="1:36" s="120" customFormat="1" x14ac:dyDescent="0.25">
      <c r="A99" s="46"/>
      <c r="B99" s="46"/>
      <c r="C99" s="158"/>
      <c r="D99" s="46"/>
      <c r="E99" s="46"/>
      <c r="F99" s="46"/>
      <c r="G99" s="151"/>
      <c r="H99" s="152"/>
      <c r="I99" s="151"/>
      <c r="J99" s="47"/>
      <c r="K99" s="47"/>
      <c r="L99" s="47"/>
      <c r="M99" s="47"/>
      <c r="N99" s="48"/>
      <c r="O99" s="218"/>
      <c r="AA99" s="289"/>
      <c r="AB99" s="289"/>
      <c r="AC99" s="289"/>
      <c r="AD99" s="290"/>
      <c r="AE99" s="290"/>
      <c r="AF99" s="290"/>
      <c r="AG99" s="290"/>
      <c r="AH99" s="291"/>
      <c r="AI99" s="290"/>
      <c r="AJ99" s="290"/>
    </row>
    <row r="100" spans="1:36" s="120" customFormat="1" x14ac:dyDescent="0.25">
      <c r="A100" s="46"/>
      <c r="B100" s="46"/>
      <c r="C100" s="158"/>
      <c r="D100" s="46"/>
      <c r="E100" s="46"/>
      <c r="F100" s="46"/>
      <c r="G100" s="151"/>
      <c r="H100" s="152"/>
      <c r="I100" s="151"/>
      <c r="J100" s="47"/>
      <c r="K100" s="47"/>
      <c r="L100" s="47"/>
      <c r="M100" s="47"/>
      <c r="N100" s="48"/>
      <c r="O100" s="218"/>
      <c r="AA100" s="289"/>
      <c r="AB100" s="289"/>
      <c r="AC100" s="289"/>
      <c r="AD100" s="290"/>
      <c r="AE100" s="290"/>
      <c r="AF100" s="290"/>
      <c r="AG100" s="290"/>
      <c r="AH100" s="291"/>
      <c r="AI100" s="290"/>
      <c r="AJ100" s="290"/>
    </row>
    <row r="101" spans="1:36" s="120" customFormat="1" x14ac:dyDescent="0.25">
      <c r="A101" s="46"/>
      <c r="B101" s="46"/>
      <c r="C101" s="158"/>
      <c r="D101" s="46"/>
      <c r="E101" s="46"/>
      <c r="F101" s="46"/>
      <c r="G101" s="151"/>
      <c r="H101" s="152"/>
      <c r="I101" s="151"/>
      <c r="J101" s="47"/>
      <c r="K101" s="47"/>
      <c r="L101" s="47"/>
      <c r="M101" s="47"/>
      <c r="N101" s="48"/>
      <c r="O101" s="218"/>
      <c r="AA101" s="289"/>
      <c r="AB101" s="289"/>
      <c r="AC101" s="289"/>
      <c r="AD101" s="290"/>
      <c r="AE101" s="290"/>
      <c r="AF101" s="290"/>
      <c r="AG101" s="290"/>
      <c r="AH101" s="291"/>
      <c r="AI101" s="290"/>
      <c r="AJ101" s="290"/>
    </row>
    <row r="102" spans="1:36" s="120" customFormat="1" x14ac:dyDescent="0.25">
      <c r="A102" s="46"/>
      <c r="B102" s="46"/>
      <c r="C102" s="158"/>
      <c r="D102" s="46"/>
      <c r="E102" s="46"/>
      <c r="F102" s="46"/>
      <c r="G102" s="151"/>
      <c r="H102" s="152"/>
      <c r="I102" s="151"/>
      <c r="J102" s="47"/>
      <c r="K102" s="47"/>
      <c r="L102" s="47"/>
      <c r="M102" s="47"/>
      <c r="N102" s="48"/>
      <c r="O102" s="218"/>
      <c r="AA102" s="289"/>
      <c r="AB102" s="289"/>
      <c r="AC102" s="289"/>
      <c r="AD102" s="290"/>
      <c r="AE102" s="290"/>
      <c r="AF102" s="290"/>
      <c r="AG102" s="290"/>
      <c r="AH102" s="291"/>
      <c r="AI102" s="290"/>
      <c r="AJ102" s="290"/>
    </row>
    <row r="103" spans="1:36" s="120" customFormat="1" x14ac:dyDescent="0.25">
      <c r="A103" s="46"/>
      <c r="B103" s="46"/>
      <c r="C103" s="158"/>
      <c r="D103" s="46"/>
      <c r="E103" s="46"/>
      <c r="F103" s="46"/>
      <c r="G103" s="151"/>
      <c r="H103" s="152"/>
      <c r="I103" s="151"/>
      <c r="J103" s="47"/>
      <c r="K103" s="47"/>
      <c r="L103" s="47"/>
      <c r="M103" s="47"/>
      <c r="N103" s="48"/>
      <c r="O103" s="218"/>
      <c r="AA103" s="289"/>
      <c r="AB103" s="289"/>
      <c r="AC103" s="289"/>
      <c r="AD103" s="290"/>
      <c r="AE103" s="290"/>
      <c r="AF103" s="290"/>
      <c r="AG103" s="290"/>
      <c r="AH103" s="291"/>
      <c r="AI103" s="290"/>
      <c r="AJ103" s="290"/>
    </row>
    <row r="104" spans="1:36" s="120" customFormat="1" x14ac:dyDescent="0.25">
      <c r="A104" s="46"/>
      <c r="B104" s="46"/>
      <c r="C104" s="158"/>
      <c r="D104" s="46"/>
      <c r="E104" s="46"/>
      <c r="F104" s="46"/>
      <c r="G104" s="151"/>
      <c r="H104" s="152"/>
      <c r="I104" s="151"/>
      <c r="J104" s="47"/>
      <c r="K104" s="47"/>
      <c r="L104" s="47"/>
      <c r="M104" s="47"/>
      <c r="N104" s="48"/>
      <c r="O104" s="218"/>
      <c r="AA104" s="289"/>
      <c r="AB104" s="289"/>
      <c r="AC104" s="289"/>
      <c r="AD104" s="290"/>
      <c r="AE104" s="290"/>
      <c r="AF104" s="290"/>
      <c r="AG104" s="290"/>
      <c r="AH104" s="291"/>
      <c r="AI104" s="290"/>
      <c r="AJ104" s="290"/>
    </row>
    <row r="105" spans="1:36" s="120" customFormat="1" x14ac:dyDescent="0.25">
      <c r="A105" s="46"/>
      <c r="B105" s="46"/>
      <c r="C105" s="158"/>
      <c r="D105" s="46"/>
      <c r="E105" s="46"/>
      <c r="F105" s="46"/>
      <c r="G105" s="151"/>
      <c r="H105" s="152"/>
      <c r="I105" s="151"/>
      <c r="J105" s="47"/>
      <c r="K105" s="47"/>
      <c r="L105" s="47"/>
      <c r="M105" s="47"/>
      <c r="N105" s="48"/>
      <c r="O105" s="218"/>
      <c r="AA105" s="289"/>
      <c r="AB105" s="289"/>
      <c r="AC105" s="289"/>
      <c r="AD105" s="290"/>
      <c r="AE105" s="290"/>
      <c r="AF105" s="290"/>
      <c r="AG105" s="290"/>
      <c r="AH105" s="291"/>
      <c r="AI105" s="290"/>
      <c r="AJ105" s="290"/>
    </row>
    <row r="106" spans="1:36" s="120" customFormat="1" x14ac:dyDescent="0.25">
      <c r="A106" s="46"/>
      <c r="B106" s="46"/>
      <c r="C106" s="158"/>
      <c r="D106" s="46"/>
      <c r="E106" s="46"/>
      <c r="F106" s="46"/>
      <c r="G106" s="151"/>
      <c r="H106" s="152"/>
      <c r="I106" s="151"/>
      <c r="J106" s="47"/>
      <c r="K106" s="47"/>
      <c r="L106" s="47"/>
      <c r="M106" s="47"/>
      <c r="N106" s="48"/>
      <c r="O106" s="218"/>
      <c r="AA106" s="289"/>
      <c r="AB106" s="289"/>
      <c r="AC106" s="289"/>
      <c r="AD106" s="290"/>
      <c r="AE106" s="290"/>
      <c r="AF106" s="290"/>
      <c r="AG106" s="290"/>
      <c r="AH106" s="291"/>
      <c r="AI106" s="290"/>
      <c r="AJ106" s="290"/>
    </row>
    <row r="107" spans="1:36" s="120" customFormat="1" x14ac:dyDescent="0.25">
      <c r="A107" s="46"/>
      <c r="B107" s="46"/>
      <c r="C107" s="158"/>
      <c r="D107" s="46"/>
      <c r="E107" s="46"/>
      <c r="F107" s="46"/>
      <c r="G107" s="151"/>
      <c r="H107" s="152"/>
      <c r="I107" s="151"/>
      <c r="J107" s="47"/>
      <c r="K107" s="47"/>
      <c r="L107" s="47"/>
      <c r="M107" s="47"/>
      <c r="N107" s="48"/>
      <c r="O107" s="218"/>
      <c r="AA107" s="289"/>
      <c r="AB107" s="289"/>
      <c r="AC107" s="289"/>
      <c r="AD107" s="290"/>
      <c r="AE107" s="290"/>
      <c r="AF107" s="290"/>
      <c r="AG107" s="290"/>
      <c r="AH107" s="291"/>
      <c r="AI107" s="290"/>
      <c r="AJ107" s="290"/>
    </row>
    <row r="108" spans="1:36" s="120" customFormat="1" x14ac:dyDescent="0.25">
      <c r="A108" s="46"/>
      <c r="B108" s="46"/>
      <c r="C108" s="158"/>
      <c r="D108" s="46"/>
      <c r="E108" s="46"/>
      <c r="F108" s="46"/>
      <c r="G108" s="151"/>
      <c r="H108" s="152"/>
      <c r="I108" s="151"/>
      <c r="J108" s="47"/>
      <c r="K108" s="47"/>
      <c r="L108" s="47"/>
      <c r="M108" s="47"/>
      <c r="N108" s="48"/>
      <c r="O108" s="218"/>
      <c r="AA108" s="289"/>
      <c r="AB108" s="289"/>
      <c r="AC108" s="289"/>
      <c r="AD108" s="290"/>
      <c r="AE108" s="290"/>
      <c r="AF108" s="290"/>
      <c r="AG108" s="290"/>
      <c r="AH108" s="291"/>
      <c r="AI108" s="290"/>
      <c r="AJ108" s="290"/>
    </row>
    <row r="109" spans="1:36" s="120" customFormat="1" x14ac:dyDescent="0.25">
      <c r="A109" s="46"/>
      <c r="B109" s="46"/>
      <c r="C109" s="158"/>
      <c r="D109" s="46"/>
      <c r="E109" s="46"/>
      <c r="F109" s="46"/>
      <c r="G109" s="151"/>
      <c r="H109" s="152"/>
      <c r="I109" s="151"/>
      <c r="J109" s="47"/>
      <c r="K109" s="47"/>
      <c r="L109" s="47"/>
      <c r="M109" s="47"/>
      <c r="N109" s="48"/>
      <c r="O109" s="218"/>
      <c r="AA109" s="289"/>
      <c r="AB109" s="289"/>
      <c r="AC109" s="289"/>
      <c r="AD109" s="290"/>
      <c r="AE109" s="290"/>
      <c r="AF109" s="290"/>
      <c r="AG109" s="290"/>
      <c r="AH109" s="291"/>
      <c r="AI109" s="290"/>
      <c r="AJ109" s="290"/>
    </row>
    <row r="110" spans="1:36" s="120" customFormat="1" x14ac:dyDescent="0.25">
      <c r="A110" s="46"/>
      <c r="B110" s="46"/>
      <c r="C110" s="158"/>
      <c r="D110" s="46"/>
      <c r="E110" s="46"/>
      <c r="F110" s="46"/>
      <c r="G110" s="151"/>
      <c r="H110" s="152"/>
      <c r="I110" s="151"/>
      <c r="J110" s="47"/>
      <c r="K110" s="47"/>
      <c r="L110" s="47"/>
      <c r="M110" s="47"/>
      <c r="N110" s="48"/>
      <c r="O110" s="218"/>
      <c r="AA110" s="289"/>
      <c r="AB110" s="289"/>
      <c r="AC110" s="289"/>
      <c r="AD110" s="290"/>
      <c r="AE110" s="290"/>
      <c r="AF110" s="290"/>
      <c r="AG110" s="290"/>
      <c r="AH110" s="291"/>
      <c r="AI110" s="290"/>
      <c r="AJ110" s="290"/>
    </row>
    <row r="111" spans="1:36" s="120" customFormat="1" x14ac:dyDescent="0.25">
      <c r="A111" s="46"/>
      <c r="B111" s="46"/>
      <c r="C111" s="158"/>
      <c r="D111" s="46"/>
      <c r="E111" s="46"/>
      <c r="F111" s="46"/>
      <c r="G111" s="151"/>
      <c r="H111" s="152"/>
      <c r="I111" s="151"/>
      <c r="J111" s="47"/>
      <c r="K111" s="47"/>
      <c r="L111" s="47"/>
      <c r="M111" s="47"/>
      <c r="N111" s="48"/>
      <c r="O111" s="218"/>
      <c r="AA111" s="289"/>
      <c r="AB111" s="289"/>
      <c r="AC111" s="289"/>
      <c r="AD111" s="290"/>
      <c r="AE111" s="290"/>
      <c r="AF111" s="290"/>
      <c r="AG111" s="290"/>
      <c r="AH111" s="291"/>
      <c r="AI111" s="290"/>
      <c r="AJ111" s="290"/>
    </row>
    <row r="112" spans="1:36" s="120" customFormat="1" x14ac:dyDescent="0.25">
      <c r="A112" s="46"/>
      <c r="B112" s="46"/>
      <c r="C112" s="158"/>
      <c r="D112" s="46"/>
      <c r="E112" s="46"/>
      <c r="F112" s="46"/>
      <c r="G112" s="151"/>
      <c r="H112" s="152"/>
      <c r="I112" s="151"/>
      <c r="J112" s="47"/>
      <c r="K112" s="47"/>
      <c r="L112" s="47"/>
      <c r="M112" s="47"/>
      <c r="N112" s="48"/>
      <c r="O112" s="218"/>
      <c r="AA112" s="289"/>
      <c r="AB112" s="289"/>
      <c r="AC112" s="289"/>
      <c r="AD112" s="290"/>
      <c r="AE112" s="290"/>
      <c r="AF112" s="290"/>
      <c r="AG112" s="290"/>
      <c r="AH112" s="291"/>
      <c r="AI112" s="290"/>
      <c r="AJ112" s="290"/>
    </row>
    <row r="113" spans="1:36" s="120" customFormat="1" x14ac:dyDescent="0.25">
      <c r="A113" s="46"/>
      <c r="B113" s="46"/>
      <c r="C113" s="158"/>
      <c r="D113" s="46"/>
      <c r="E113" s="46"/>
      <c r="F113" s="46"/>
      <c r="G113" s="151"/>
      <c r="H113" s="152"/>
      <c r="I113" s="151"/>
      <c r="J113" s="47"/>
      <c r="K113" s="47"/>
      <c r="L113" s="47"/>
      <c r="M113" s="47"/>
      <c r="N113" s="48"/>
      <c r="O113" s="218"/>
      <c r="AA113" s="289"/>
      <c r="AB113" s="289"/>
      <c r="AC113" s="289"/>
      <c r="AD113" s="290"/>
      <c r="AE113" s="290"/>
      <c r="AF113" s="290"/>
      <c r="AG113" s="290"/>
      <c r="AH113" s="291"/>
      <c r="AI113" s="290"/>
      <c r="AJ113" s="290"/>
    </row>
    <row r="114" spans="1:36" s="120" customFormat="1" x14ac:dyDescent="0.25">
      <c r="A114" s="46"/>
      <c r="B114" s="46"/>
      <c r="C114" s="158"/>
      <c r="D114" s="46"/>
      <c r="E114" s="46"/>
      <c r="F114" s="46"/>
      <c r="G114" s="151"/>
      <c r="H114" s="152"/>
      <c r="I114" s="151"/>
      <c r="J114" s="47"/>
      <c r="K114" s="47"/>
      <c r="L114" s="47"/>
      <c r="M114" s="47"/>
      <c r="N114" s="48"/>
      <c r="O114" s="218"/>
      <c r="AA114" s="289"/>
      <c r="AB114" s="289"/>
      <c r="AC114" s="289"/>
      <c r="AD114" s="290"/>
      <c r="AE114" s="290"/>
      <c r="AF114" s="290"/>
      <c r="AG114" s="290"/>
      <c r="AH114" s="291"/>
      <c r="AI114" s="290"/>
      <c r="AJ114" s="290"/>
    </row>
    <row r="115" spans="1:36" s="120" customFormat="1" x14ac:dyDescent="0.25">
      <c r="A115" s="46"/>
      <c r="B115" s="46"/>
      <c r="C115" s="158"/>
      <c r="D115" s="46"/>
      <c r="E115" s="46"/>
      <c r="F115" s="46"/>
      <c r="G115" s="151"/>
      <c r="H115" s="152"/>
      <c r="I115" s="151"/>
      <c r="J115" s="47"/>
      <c r="K115" s="47"/>
      <c r="L115" s="47"/>
      <c r="M115" s="47"/>
      <c r="N115" s="48"/>
      <c r="O115" s="218"/>
      <c r="AA115" s="289"/>
      <c r="AB115" s="289"/>
      <c r="AC115" s="289"/>
      <c r="AD115" s="290"/>
      <c r="AE115" s="290"/>
      <c r="AF115" s="290"/>
      <c r="AG115" s="290"/>
      <c r="AH115" s="291"/>
      <c r="AI115" s="290"/>
      <c r="AJ115" s="290"/>
    </row>
    <row r="116" spans="1:36" s="120" customFormat="1" x14ac:dyDescent="0.25">
      <c r="A116" s="46"/>
      <c r="B116" s="46"/>
      <c r="C116" s="158"/>
      <c r="D116" s="46"/>
      <c r="E116" s="46"/>
      <c r="F116" s="46"/>
      <c r="G116" s="151"/>
      <c r="H116" s="152"/>
      <c r="I116" s="151"/>
      <c r="J116" s="47"/>
      <c r="K116" s="47"/>
      <c r="L116" s="47"/>
      <c r="M116" s="47"/>
      <c r="N116" s="48"/>
      <c r="O116" s="218"/>
      <c r="AA116" s="289"/>
      <c r="AB116" s="289"/>
      <c r="AC116" s="289"/>
      <c r="AD116" s="290"/>
      <c r="AE116" s="290"/>
      <c r="AF116" s="290"/>
      <c r="AG116" s="290"/>
      <c r="AH116" s="291"/>
      <c r="AI116" s="290"/>
      <c r="AJ116" s="290"/>
    </row>
    <row r="117" spans="1:36" s="120" customFormat="1" x14ac:dyDescent="0.25">
      <c r="A117" s="46"/>
      <c r="B117" s="46"/>
      <c r="C117" s="158"/>
      <c r="D117" s="46"/>
      <c r="E117" s="46"/>
      <c r="F117" s="46"/>
      <c r="G117" s="151"/>
      <c r="H117" s="152"/>
      <c r="I117" s="151"/>
      <c r="J117" s="47"/>
      <c r="K117" s="47"/>
      <c r="L117" s="47"/>
      <c r="M117" s="47"/>
      <c r="N117" s="48"/>
      <c r="O117" s="218"/>
      <c r="AA117" s="289"/>
      <c r="AB117" s="289"/>
      <c r="AC117" s="289"/>
      <c r="AD117" s="290"/>
      <c r="AE117" s="290"/>
      <c r="AF117" s="290"/>
      <c r="AG117" s="290"/>
      <c r="AH117" s="291"/>
      <c r="AI117" s="290"/>
      <c r="AJ117" s="290"/>
    </row>
    <row r="118" spans="1:36" s="120" customFormat="1" x14ac:dyDescent="0.25">
      <c r="A118" s="46"/>
      <c r="B118" s="46"/>
      <c r="C118" s="158"/>
      <c r="D118" s="46"/>
      <c r="E118" s="46"/>
      <c r="F118" s="46"/>
      <c r="G118" s="151"/>
      <c r="H118" s="152"/>
      <c r="I118" s="151"/>
      <c r="J118" s="47"/>
      <c r="K118" s="47"/>
      <c r="L118" s="47"/>
      <c r="M118" s="47"/>
      <c r="N118" s="48"/>
      <c r="O118" s="218"/>
      <c r="AA118" s="289"/>
      <c r="AB118" s="289"/>
      <c r="AC118" s="289"/>
      <c r="AD118" s="290"/>
      <c r="AE118" s="290"/>
      <c r="AF118" s="290"/>
      <c r="AG118" s="290"/>
      <c r="AH118" s="291"/>
      <c r="AI118" s="290"/>
      <c r="AJ118" s="290"/>
    </row>
    <row r="119" spans="1:36" s="120" customFormat="1" x14ac:dyDescent="0.25">
      <c r="A119" s="46"/>
      <c r="B119" s="46"/>
      <c r="C119" s="158"/>
      <c r="D119" s="46"/>
      <c r="E119" s="46"/>
      <c r="F119" s="46"/>
      <c r="G119" s="151"/>
      <c r="H119" s="152"/>
      <c r="I119" s="151"/>
      <c r="J119" s="47"/>
      <c r="K119" s="47"/>
      <c r="L119" s="47"/>
      <c r="M119" s="47"/>
      <c r="N119" s="48"/>
      <c r="O119" s="218"/>
      <c r="AA119" s="289"/>
      <c r="AB119" s="289"/>
      <c r="AC119" s="289"/>
      <c r="AD119" s="290"/>
      <c r="AE119" s="290"/>
      <c r="AF119" s="290"/>
      <c r="AG119" s="290"/>
      <c r="AH119" s="291"/>
      <c r="AI119" s="290"/>
      <c r="AJ119" s="290"/>
    </row>
    <row r="120" spans="1:36" s="120" customFormat="1" x14ac:dyDescent="0.25">
      <c r="A120" s="46"/>
      <c r="B120" s="46"/>
      <c r="C120" s="158"/>
      <c r="D120" s="46"/>
      <c r="E120" s="46"/>
      <c r="F120" s="46"/>
      <c r="G120" s="151"/>
      <c r="H120" s="152"/>
      <c r="I120" s="151"/>
      <c r="J120" s="47"/>
      <c r="K120" s="47"/>
      <c r="L120" s="47"/>
      <c r="M120" s="47"/>
      <c r="N120" s="48"/>
      <c r="O120" s="218"/>
      <c r="AA120" s="289"/>
      <c r="AB120" s="289"/>
      <c r="AC120" s="289"/>
      <c r="AD120" s="290"/>
      <c r="AE120" s="290"/>
      <c r="AF120" s="290"/>
      <c r="AG120" s="290"/>
      <c r="AH120" s="291"/>
      <c r="AI120" s="290"/>
      <c r="AJ120" s="290"/>
    </row>
    <row r="121" spans="1:36" s="120" customFormat="1" x14ac:dyDescent="0.25">
      <c r="A121" s="46"/>
      <c r="B121" s="46"/>
      <c r="C121" s="158"/>
      <c r="D121" s="46"/>
      <c r="E121" s="46"/>
      <c r="F121" s="46"/>
      <c r="G121" s="151"/>
      <c r="H121" s="152"/>
      <c r="I121" s="151"/>
      <c r="J121" s="47"/>
      <c r="K121" s="47"/>
      <c r="L121" s="47"/>
      <c r="M121" s="47"/>
      <c r="N121" s="48"/>
      <c r="O121" s="218"/>
      <c r="AA121" s="289"/>
      <c r="AB121" s="289"/>
      <c r="AC121" s="289"/>
      <c r="AD121" s="290"/>
      <c r="AE121" s="290"/>
      <c r="AF121" s="290"/>
      <c r="AG121" s="290"/>
      <c r="AH121" s="291"/>
      <c r="AI121" s="290"/>
      <c r="AJ121" s="290"/>
    </row>
    <row r="122" spans="1:36" s="120" customFormat="1" x14ac:dyDescent="0.25">
      <c r="A122" s="46"/>
      <c r="B122" s="46"/>
      <c r="C122" s="158"/>
      <c r="D122" s="46"/>
      <c r="E122" s="46"/>
      <c r="F122" s="46"/>
      <c r="G122" s="151"/>
      <c r="H122" s="152"/>
      <c r="I122" s="151"/>
      <c r="J122" s="47"/>
      <c r="K122" s="47"/>
      <c r="L122" s="47"/>
      <c r="M122" s="47"/>
      <c r="N122" s="48"/>
      <c r="O122" s="218"/>
      <c r="AA122" s="289"/>
      <c r="AB122" s="289"/>
      <c r="AC122" s="289"/>
      <c r="AD122" s="290"/>
      <c r="AE122" s="290"/>
      <c r="AF122" s="290"/>
      <c r="AG122" s="290"/>
      <c r="AH122" s="291"/>
      <c r="AI122" s="290"/>
      <c r="AJ122" s="290"/>
    </row>
    <row r="123" spans="1:36" s="120" customFormat="1" x14ac:dyDescent="0.25">
      <c r="A123" s="46"/>
      <c r="B123" s="46"/>
      <c r="C123" s="158"/>
      <c r="D123" s="46"/>
      <c r="E123" s="46"/>
      <c r="F123" s="46"/>
      <c r="G123" s="151"/>
      <c r="H123" s="152"/>
      <c r="I123" s="151"/>
      <c r="J123" s="47"/>
      <c r="K123" s="47"/>
      <c r="L123" s="47"/>
      <c r="M123" s="47"/>
      <c r="N123" s="48"/>
      <c r="O123" s="218"/>
      <c r="AA123" s="289"/>
      <c r="AB123" s="289"/>
      <c r="AC123" s="289"/>
      <c r="AD123" s="290"/>
      <c r="AE123" s="290"/>
      <c r="AF123" s="290"/>
      <c r="AG123" s="290"/>
      <c r="AH123" s="291"/>
      <c r="AI123" s="290"/>
      <c r="AJ123" s="290"/>
    </row>
    <row r="124" spans="1:36" s="120" customFormat="1" x14ac:dyDescent="0.25">
      <c r="A124" s="46"/>
      <c r="B124" s="46"/>
      <c r="C124" s="158"/>
      <c r="D124" s="46"/>
      <c r="E124" s="46"/>
      <c r="F124" s="46"/>
      <c r="G124" s="151"/>
      <c r="H124" s="152"/>
      <c r="I124" s="151"/>
      <c r="J124" s="47"/>
      <c r="K124" s="47"/>
      <c r="L124" s="47"/>
      <c r="M124" s="47"/>
      <c r="N124" s="48"/>
      <c r="O124" s="218"/>
      <c r="AA124" s="289"/>
      <c r="AB124" s="289"/>
      <c r="AC124" s="289"/>
      <c r="AD124" s="290"/>
      <c r="AE124" s="290"/>
      <c r="AF124" s="290"/>
      <c r="AG124" s="290"/>
      <c r="AH124" s="291"/>
      <c r="AI124" s="290"/>
      <c r="AJ124" s="290"/>
    </row>
    <row r="125" spans="1:36" s="120" customFormat="1" x14ac:dyDescent="0.25">
      <c r="A125" s="46"/>
      <c r="B125" s="46"/>
      <c r="C125" s="158"/>
      <c r="D125" s="46"/>
      <c r="E125" s="46"/>
      <c r="F125" s="46"/>
      <c r="G125" s="151"/>
      <c r="H125" s="152"/>
      <c r="I125" s="151"/>
      <c r="J125" s="47"/>
      <c r="K125" s="47"/>
      <c r="L125" s="47"/>
      <c r="M125" s="47"/>
      <c r="N125" s="48"/>
      <c r="O125" s="218"/>
      <c r="AA125" s="289"/>
      <c r="AB125" s="289"/>
      <c r="AC125" s="289"/>
      <c r="AD125" s="290"/>
      <c r="AE125" s="290"/>
      <c r="AF125" s="290"/>
      <c r="AG125" s="290"/>
      <c r="AH125" s="291"/>
      <c r="AI125" s="290"/>
      <c r="AJ125" s="290"/>
    </row>
    <row r="126" spans="1:36" s="120" customFormat="1" x14ac:dyDescent="0.25">
      <c r="A126" s="46"/>
      <c r="B126" s="46"/>
      <c r="C126" s="158"/>
      <c r="D126" s="46"/>
      <c r="E126" s="46"/>
      <c r="F126" s="46"/>
      <c r="G126" s="151"/>
      <c r="H126" s="152"/>
      <c r="I126" s="151"/>
      <c r="J126" s="47"/>
      <c r="K126" s="47"/>
      <c r="L126" s="47"/>
      <c r="M126" s="47"/>
      <c r="N126" s="48"/>
      <c r="O126" s="218"/>
      <c r="AA126" s="289"/>
      <c r="AB126" s="289"/>
      <c r="AC126" s="289"/>
      <c r="AD126" s="290"/>
      <c r="AE126" s="290"/>
      <c r="AF126" s="290"/>
      <c r="AG126" s="290"/>
      <c r="AH126" s="291"/>
      <c r="AI126" s="290"/>
      <c r="AJ126" s="290"/>
    </row>
    <row r="127" spans="1:36" s="120" customFormat="1" x14ac:dyDescent="0.25">
      <c r="A127" s="46"/>
      <c r="B127" s="46"/>
      <c r="C127" s="158"/>
      <c r="D127" s="46"/>
      <c r="E127" s="46"/>
      <c r="F127" s="46"/>
      <c r="G127" s="151"/>
      <c r="H127" s="152"/>
      <c r="I127" s="151"/>
      <c r="J127" s="47"/>
      <c r="K127" s="47"/>
      <c r="L127" s="47"/>
      <c r="M127" s="47"/>
      <c r="N127" s="48"/>
      <c r="O127" s="218"/>
      <c r="AA127" s="289"/>
      <c r="AB127" s="289"/>
      <c r="AC127" s="289"/>
      <c r="AD127" s="290"/>
      <c r="AE127" s="290"/>
      <c r="AF127" s="290"/>
      <c r="AG127" s="290"/>
      <c r="AH127" s="291"/>
      <c r="AI127" s="290"/>
      <c r="AJ127" s="290"/>
    </row>
    <row r="128" spans="1:36" s="120" customFormat="1" x14ac:dyDescent="0.25">
      <c r="A128" s="46"/>
      <c r="B128" s="46"/>
      <c r="C128" s="158"/>
      <c r="D128" s="46"/>
      <c r="E128" s="46"/>
      <c r="F128" s="46"/>
      <c r="G128" s="151"/>
      <c r="H128" s="152"/>
      <c r="I128" s="151"/>
      <c r="J128" s="47"/>
      <c r="K128" s="47"/>
      <c r="L128" s="47"/>
      <c r="M128" s="47"/>
      <c r="N128" s="48"/>
      <c r="O128" s="218"/>
      <c r="AA128" s="289"/>
      <c r="AB128" s="289"/>
      <c r="AC128" s="289"/>
      <c r="AD128" s="290"/>
      <c r="AE128" s="290"/>
      <c r="AF128" s="290"/>
      <c r="AG128" s="290"/>
      <c r="AH128" s="291"/>
      <c r="AI128" s="290"/>
      <c r="AJ128" s="290"/>
    </row>
    <row r="129" spans="1:36" s="120" customFormat="1" x14ac:dyDescent="0.25">
      <c r="A129" s="46"/>
      <c r="B129" s="46"/>
      <c r="C129" s="158"/>
      <c r="D129" s="46"/>
      <c r="E129" s="46"/>
      <c r="F129" s="46"/>
      <c r="G129" s="151"/>
      <c r="H129" s="152"/>
      <c r="I129" s="151"/>
      <c r="J129" s="47"/>
      <c r="K129" s="47"/>
      <c r="L129" s="47"/>
      <c r="M129" s="47"/>
      <c r="N129" s="48"/>
      <c r="O129" s="218"/>
      <c r="AA129" s="289"/>
      <c r="AB129" s="289"/>
      <c r="AC129" s="289"/>
      <c r="AD129" s="290"/>
      <c r="AE129" s="290"/>
      <c r="AF129" s="290"/>
      <c r="AG129" s="290"/>
      <c r="AH129" s="291"/>
      <c r="AI129" s="290"/>
      <c r="AJ129" s="290"/>
    </row>
    <row r="130" spans="1:36" s="120" customFormat="1" x14ac:dyDescent="0.25">
      <c r="A130" s="46"/>
      <c r="B130" s="46"/>
      <c r="C130" s="158"/>
      <c r="D130" s="46"/>
      <c r="E130" s="46"/>
      <c r="F130" s="46"/>
      <c r="G130" s="151"/>
      <c r="H130" s="152"/>
      <c r="I130" s="151"/>
      <c r="J130" s="47"/>
      <c r="K130" s="47"/>
      <c r="L130" s="47"/>
      <c r="M130" s="47"/>
      <c r="N130" s="48"/>
      <c r="O130" s="218"/>
      <c r="AA130" s="289"/>
      <c r="AB130" s="289"/>
      <c r="AC130" s="289"/>
      <c r="AD130" s="290"/>
      <c r="AE130" s="290"/>
      <c r="AF130" s="290"/>
      <c r="AG130" s="290"/>
      <c r="AH130" s="291"/>
      <c r="AI130" s="290"/>
      <c r="AJ130" s="290"/>
    </row>
    <row r="131" spans="1:36" s="120" customFormat="1" x14ac:dyDescent="0.25">
      <c r="A131" s="46"/>
      <c r="B131" s="46"/>
      <c r="C131" s="158"/>
      <c r="D131" s="46"/>
      <c r="E131" s="46"/>
      <c r="F131" s="46"/>
      <c r="G131" s="151"/>
      <c r="H131" s="152"/>
      <c r="I131" s="151"/>
      <c r="J131" s="47"/>
      <c r="K131" s="47"/>
      <c r="L131" s="47"/>
      <c r="M131" s="47"/>
      <c r="N131" s="48"/>
      <c r="O131" s="218"/>
      <c r="AA131" s="289"/>
      <c r="AB131" s="289"/>
      <c r="AC131" s="289"/>
      <c r="AD131" s="290"/>
      <c r="AE131" s="290"/>
      <c r="AF131" s="290"/>
      <c r="AG131" s="290"/>
      <c r="AH131" s="291"/>
      <c r="AI131" s="290"/>
      <c r="AJ131" s="290"/>
    </row>
    <row r="132" spans="1:36" s="120" customFormat="1" x14ac:dyDescent="0.25">
      <c r="A132" s="46"/>
      <c r="B132" s="46"/>
      <c r="C132" s="158"/>
      <c r="D132" s="46"/>
      <c r="E132" s="46"/>
      <c r="F132" s="46"/>
      <c r="G132" s="151"/>
      <c r="H132" s="152"/>
      <c r="I132" s="151"/>
      <c r="J132" s="47"/>
      <c r="K132" s="47"/>
      <c r="L132" s="47"/>
      <c r="M132" s="47"/>
      <c r="N132" s="48"/>
      <c r="O132" s="218"/>
      <c r="AA132" s="289"/>
      <c r="AB132" s="289"/>
      <c r="AC132" s="289"/>
      <c r="AD132" s="290"/>
      <c r="AE132" s="290"/>
      <c r="AF132" s="290"/>
      <c r="AG132" s="290"/>
      <c r="AH132" s="291"/>
      <c r="AI132" s="290"/>
      <c r="AJ132" s="290"/>
    </row>
    <row r="133" spans="1:36" s="120" customFormat="1" x14ac:dyDescent="0.25">
      <c r="A133" s="46"/>
      <c r="B133" s="46"/>
      <c r="C133" s="158"/>
      <c r="D133" s="46"/>
      <c r="E133" s="46"/>
      <c r="F133" s="46"/>
      <c r="G133" s="151"/>
      <c r="H133" s="152"/>
      <c r="I133" s="151"/>
      <c r="J133" s="47"/>
      <c r="K133" s="47"/>
      <c r="L133" s="47"/>
      <c r="M133" s="47"/>
      <c r="N133" s="48"/>
      <c r="O133" s="218"/>
      <c r="AA133" s="289"/>
      <c r="AB133" s="289"/>
      <c r="AC133" s="289"/>
      <c r="AD133" s="290"/>
      <c r="AE133" s="290"/>
      <c r="AF133" s="290"/>
      <c r="AG133" s="290"/>
      <c r="AH133" s="291"/>
      <c r="AI133" s="290"/>
      <c r="AJ133" s="290"/>
    </row>
    <row r="134" spans="1:36" s="120" customFormat="1" x14ac:dyDescent="0.25">
      <c r="A134" s="46"/>
      <c r="B134" s="46"/>
      <c r="C134" s="158"/>
      <c r="D134" s="46"/>
      <c r="E134" s="46"/>
      <c r="F134" s="46"/>
      <c r="G134" s="151"/>
      <c r="H134" s="152"/>
      <c r="I134" s="151"/>
      <c r="J134" s="47"/>
      <c r="K134" s="47"/>
      <c r="L134" s="47"/>
      <c r="M134" s="47"/>
      <c r="N134" s="48"/>
      <c r="O134" s="218"/>
      <c r="AA134" s="289"/>
      <c r="AB134" s="289"/>
      <c r="AC134" s="289"/>
      <c r="AD134" s="290"/>
      <c r="AE134" s="290"/>
      <c r="AF134" s="290"/>
      <c r="AG134" s="290"/>
      <c r="AH134" s="291"/>
      <c r="AI134" s="290"/>
      <c r="AJ134" s="290"/>
    </row>
    <row r="135" spans="1:36" s="120" customFormat="1" x14ac:dyDescent="0.25">
      <c r="A135" s="46"/>
      <c r="B135" s="46"/>
      <c r="C135" s="158"/>
      <c r="D135" s="46"/>
      <c r="E135" s="46"/>
      <c r="F135" s="46"/>
      <c r="G135" s="151"/>
      <c r="H135" s="152"/>
      <c r="I135" s="151"/>
      <c r="J135" s="47"/>
      <c r="K135" s="47"/>
      <c r="L135" s="47"/>
      <c r="M135" s="47"/>
      <c r="N135" s="48"/>
      <c r="O135" s="218"/>
      <c r="AA135" s="289"/>
      <c r="AB135" s="289"/>
      <c r="AC135" s="289"/>
      <c r="AD135" s="290"/>
      <c r="AE135" s="290"/>
      <c r="AF135" s="290"/>
      <c r="AG135" s="290"/>
      <c r="AH135" s="291"/>
      <c r="AI135" s="290"/>
      <c r="AJ135" s="290"/>
    </row>
    <row r="136" spans="1:36" s="120" customFormat="1" x14ac:dyDescent="0.25">
      <c r="A136" s="46"/>
      <c r="B136" s="46"/>
      <c r="C136" s="158"/>
      <c r="D136" s="46"/>
      <c r="E136" s="46"/>
      <c r="F136" s="46"/>
      <c r="G136" s="151"/>
      <c r="H136" s="152"/>
      <c r="I136" s="151"/>
      <c r="J136" s="47"/>
      <c r="K136" s="47"/>
      <c r="L136" s="47"/>
      <c r="M136" s="47"/>
      <c r="N136" s="48"/>
      <c r="O136" s="218"/>
      <c r="AA136" s="289"/>
      <c r="AB136" s="289"/>
      <c r="AC136" s="289"/>
      <c r="AD136" s="290"/>
      <c r="AE136" s="290"/>
      <c r="AF136" s="290"/>
      <c r="AG136" s="290"/>
      <c r="AH136" s="291"/>
      <c r="AI136" s="290"/>
      <c r="AJ136" s="290"/>
    </row>
    <row r="137" spans="1:36" s="120" customFormat="1" x14ac:dyDescent="0.25">
      <c r="A137" s="46"/>
      <c r="B137" s="46"/>
      <c r="C137" s="158"/>
      <c r="D137" s="46"/>
      <c r="E137" s="46"/>
      <c r="F137" s="46"/>
      <c r="G137" s="151"/>
      <c r="H137" s="152"/>
      <c r="I137" s="151"/>
      <c r="J137" s="47"/>
      <c r="K137" s="47"/>
      <c r="L137" s="47"/>
      <c r="M137" s="47"/>
      <c r="N137" s="48"/>
      <c r="O137" s="218"/>
      <c r="AA137" s="289"/>
      <c r="AB137" s="289"/>
      <c r="AC137" s="289"/>
      <c r="AD137" s="290"/>
      <c r="AE137" s="290"/>
      <c r="AF137" s="290"/>
      <c r="AG137" s="290"/>
      <c r="AH137" s="291"/>
      <c r="AI137" s="290"/>
      <c r="AJ137" s="290"/>
    </row>
    <row r="138" spans="1:36" s="120" customFormat="1" x14ac:dyDescent="0.25">
      <c r="A138" s="46"/>
      <c r="B138" s="46"/>
      <c r="C138" s="158"/>
      <c r="D138" s="46"/>
      <c r="E138" s="46"/>
      <c r="F138" s="46"/>
      <c r="G138" s="151"/>
      <c r="H138" s="152"/>
      <c r="I138" s="151"/>
      <c r="J138" s="47"/>
      <c r="K138" s="47"/>
      <c r="L138" s="47"/>
      <c r="M138" s="47"/>
      <c r="N138" s="48"/>
      <c r="O138" s="218"/>
      <c r="AA138" s="289"/>
      <c r="AB138" s="289"/>
      <c r="AC138" s="289"/>
      <c r="AD138" s="290"/>
      <c r="AE138" s="290"/>
      <c r="AF138" s="290"/>
      <c r="AG138" s="290"/>
      <c r="AH138" s="291"/>
      <c r="AI138" s="290"/>
      <c r="AJ138" s="290"/>
    </row>
    <row r="139" spans="1:36" s="120" customFormat="1" x14ac:dyDescent="0.25">
      <c r="A139" s="46"/>
      <c r="B139" s="46"/>
      <c r="C139" s="158"/>
      <c r="D139" s="46"/>
      <c r="E139" s="46"/>
      <c r="F139" s="46"/>
      <c r="G139" s="151"/>
      <c r="H139" s="152"/>
      <c r="I139" s="151"/>
      <c r="J139" s="47"/>
      <c r="K139" s="47"/>
      <c r="L139" s="47"/>
      <c r="M139" s="47"/>
      <c r="N139" s="48"/>
      <c r="O139" s="218"/>
      <c r="AA139" s="289"/>
      <c r="AB139" s="289"/>
      <c r="AC139" s="289"/>
      <c r="AD139" s="290"/>
      <c r="AE139" s="290"/>
      <c r="AF139" s="290"/>
      <c r="AG139" s="290"/>
      <c r="AH139" s="291"/>
      <c r="AI139" s="290"/>
      <c r="AJ139" s="290"/>
    </row>
    <row r="140" spans="1:36" s="120" customFormat="1" x14ac:dyDescent="0.25">
      <c r="A140" s="46"/>
      <c r="B140" s="46"/>
      <c r="C140" s="158"/>
      <c r="D140" s="46"/>
      <c r="E140" s="46"/>
      <c r="F140" s="46"/>
      <c r="G140" s="151"/>
      <c r="H140" s="152"/>
      <c r="I140" s="151"/>
      <c r="J140" s="47"/>
      <c r="K140" s="47"/>
      <c r="L140" s="47"/>
      <c r="M140" s="47"/>
      <c r="N140" s="48"/>
      <c r="O140" s="218"/>
      <c r="AA140" s="289"/>
      <c r="AB140" s="289"/>
      <c r="AC140" s="289"/>
      <c r="AD140" s="290"/>
      <c r="AE140" s="290"/>
      <c r="AF140" s="290"/>
      <c r="AG140" s="290"/>
      <c r="AH140" s="291"/>
      <c r="AI140" s="290"/>
      <c r="AJ140" s="290"/>
    </row>
    <row r="141" spans="1:36" s="120" customFormat="1" x14ac:dyDescent="0.25">
      <c r="A141" s="46"/>
      <c r="B141" s="46"/>
      <c r="C141" s="158"/>
      <c r="D141" s="46"/>
      <c r="E141" s="46"/>
      <c r="F141" s="46"/>
      <c r="G141" s="151"/>
      <c r="H141" s="152"/>
      <c r="I141" s="151"/>
      <c r="J141" s="47"/>
      <c r="K141" s="47"/>
      <c r="L141" s="47"/>
      <c r="M141" s="47"/>
      <c r="N141" s="48"/>
      <c r="O141" s="218"/>
      <c r="AA141" s="289"/>
      <c r="AB141" s="289"/>
      <c r="AC141" s="289"/>
      <c r="AD141" s="290"/>
      <c r="AE141" s="290"/>
      <c r="AF141" s="290"/>
      <c r="AG141" s="290"/>
      <c r="AH141" s="291"/>
      <c r="AI141" s="290"/>
      <c r="AJ141" s="290"/>
    </row>
    <row r="142" spans="1:36" s="120" customFormat="1" x14ac:dyDescent="0.25">
      <c r="A142" s="46"/>
      <c r="B142" s="46"/>
      <c r="C142" s="158"/>
      <c r="D142" s="46"/>
      <c r="E142" s="46"/>
      <c r="F142" s="46"/>
      <c r="G142" s="151"/>
      <c r="H142" s="152"/>
      <c r="I142" s="151"/>
      <c r="J142" s="47"/>
      <c r="K142" s="47"/>
      <c r="L142" s="47"/>
      <c r="M142" s="47"/>
      <c r="N142" s="48"/>
      <c r="O142" s="218"/>
      <c r="AA142" s="289"/>
      <c r="AB142" s="289"/>
      <c r="AC142" s="289"/>
      <c r="AD142" s="290"/>
      <c r="AE142" s="290"/>
      <c r="AF142" s="290"/>
      <c r="AG142" s="290"/>
      <c r="AH142" s="291"/>
      <c r="AI142" s="290"/>
      <c r="AJ142" s="290"/>
    </row>
    <row r="143" spans="1:36" s="120" customFormat="1" x14ac:dyDescent="0.25">
      <c r="A143" s="46"/>
      <c r="B143" s="46"/>
      <c r="C143" s="158"/>
      <c r="D143" s="46"/>
      <c r="E143" s="46"/>
      <c r="F143" s="46"/>
      <c r="G143" s="151"/>
      <c r="H143" s="152"/>
      <c r="I143" s="151"/>
      <c r="J143" s="47"/>
      <c r="K143" s="47"/>
      <c r="L143" s="47"/>
      <c r="M143" s="47"/>
      <c r="N143" s="48"/>
      <c r="O143" s="218"/>
      <c r="AA143" s="289"/>
      <c r="AB143" s="289"/>
      <c r="AC143" s="289"/>
      <c r="AD143" s="290"/>
      <c r="AE143" s="290"/>
      <c r="AF143" s="290"/>
      <c r="AG143" s="290"/>
      <c r="AH143" s="291"/>
      <c r="AI143" s="290"/>
      <c r="AJ143" s="290"/>
    </row>
    <row r="144" spans="1:36" s="120" customFormat="1" x14ac:dyDescent="0.25">
      <c r="A144" s="46"/>
      <c r="B144" s="46"/>
      <c r="C144" s="158"/>
      <c r="D144" s="46"/>
      <c r="E144" s="46"/>
      <c r="F144" s="46"/>
      <c r="G144" s="151"/>
      <c r="H144" s="152"/>
      <c r="I144" s="151"/>
      <c r="J144" s="47"/>
      <c r="K144" s="47"/>
      <c r="L144" s="47"/>
      <c r="M144" s="47"/>
      <c r="N144" s="48"/>
      <c r="O144" s="218"/>
      <c r="AA144" s="289"/>
      <c r="AB144" s="289"/>
      <c r="AC144" s="289"/>
      <c r="AD144" s="290"/>
      <c r="AE144" s="290"/>
      <c r="AF144" s="290"/>
      <c r="AG144" s="290"/>
      <c r="AH144" s="291"/>
      <c r="AI144" s="290"/>
      <c r="AJ144" s="290"/>
    </row>
    <row r="145" spans="1:36" s="120" customFormat="1" x14ac:dyDescent="0.25">
      <c r="A145" s="46"/>
      <c r="B145" s="46"/>
      <c r="C145" s="158"/>
      <c r="D145" s="46"/>
      <c r="E145" s="46"/>
      <c r="F145" s="46"/>
      <c r="G145" s="151"/>
      <c r="H145" s="152"/>
      <c r="I145" s="151"/>
      <c r="J145" s="47"/>
      <c r="K145" s="47"/>
      <c r="L145" s="47"/>
      <c r="M145" s="47"/>
      <c r="N145" s="48"/>
      <c r="O145" s="218"/>
      <c r="AA145" s="289"/>
      <c r="AB145" s="289"/>
      <c r="AC145" s="289"/>
      <c r="AD145" s="290"/>
      <c r="AE145" s="290"/>
      <c r="AF145" s="290"/>
      <c r="AG145" s="290"/>
      <c r="AH145" s="291"/>
      <c r="AI145" s="290"/>
      <c r="AJ145" s="290"/>
    </row>
    <row r="146" spans="1:36" s="120" customFormat="1" x14ac:dyDescent="0.25">
      <c r="A146" s="46"/>
      <c r="B146" s="46"/>
      <c r="C146" s="158"/>
      <c r="D146" s="46"/>
      <c r="E146" s="46"/>
      <c r="F146" s="46"/>
      <c r="G146" s="151"/>
      <c r="H146" s="152"/>
      <c r="I146" s="151"/>
      <c r="J146" s="47"/>
      <c r="K146" s="47"/>
      <c r="L146" s="47"/>
      <c r="M146" s="47"/>
      <c r="N146" s="48"/>
      <c r="O146" s="218"/>
      <c r="AA146" s="289"/>
      <c r="AB146" s="289"/>
      <c r="AC146" s="289"/>
      <c r="AD146" s="290"/>
      <c r="AE146" s="290"/>
      <c r="AF146" s="290"/>
      <c r="AG146" s="290"/>
      <c r="AH146" s="291"/>
      <c r="AI146" s="290"/>
      <c r="AJ146" s="290"/>
    </row>
    <row r="147" spans="1:36" s="120" customFormat="1" x14ac:dyDescent="0.25">
      <c r="A147" s="46"/>
      <c r="B147" s="46"/>
      <c r="C147" s="158"/>
      <c r="D147" s="46"/>
      <c r="E147" s="46"/>
      <c r="F147" s="46"/>
      <c r="G147" s="151"/>
      <c r="H147" s="152"/>
      <c r="I147" s="151"/>
      <c r="J147" s="47"/>
      <c r="K147" s="47"/>
      <c r="L147" s="47"/>
      <c r="M147" s="47"/>
      <c r="N147" s="48"/>
      <c r="O147" s="218"/>
      <c r="AA147" s="289"/>
      <c r="AB147" s="289"/>
      <c r="AC147" s="289"/>
      <c r="AD147" s="290"/>
      <c r="AE147" s="290"/>
      <c r="AF147" s="290"/>
      <c r="AG147" s="290"/>
      <c r="AH147" s="291"/>
      <c r="AI147" s="290"/>
      <c r="AJ147" s="290"/>
    </row>
    <row r="148" spans="1:36" s="120" customFormat="1" x14ac:dyDescent="0.25">
      <c r="A148" s="46"/>
      <c r="B148" s="46"/>
      <c r="C148" s="158"/>
      <c r="D148" s="46"/>
      <c r="E148" s="46"/>
      <c r="F148" s="46"/>
      <c r="G148" s="151"/>
      <c r="H148" s="152"/>
      <c r="I148" s="151"/>
      <c r="J148" s="47"/>
      <c r="K148" s="47"/>
      <c r="L148" s="47"/>
      <c r="M148" s="47"/>
      <c r="N148" s="48"/>
      <c r="O148" s="218"/>
      <c r="AA148" s="289"/>
      <c r="AB148" s="289"/>
      <c r="AC148" s="289"/>
      <c r="AD148" s="290"/>
      <c r="AE148" s="290"/>
      <c r="AF148" s="290"/>
      <c r="AG148" s="290"/>
      <c r="AH148" s="291"/>
      <c r="AI148" s="290"/>
      <c r="AJ148" s="290"/>
    </row>
    <row r="149" spans="1:36" s="120" customFormat="1" x14ac:dyDescent="0.25">
      <c r="A149" s="46"/>
      <c r="B149" s="46"/>
      <c r="C149" s="158"/>
      <c r="D149" s="46"/>
      <c r="E149" s="46"/>
      <c r="F149" s="46"/>
      <c r="G149" s="151"/>
      <c r="H149" s="152"/>
      <c r="I149" s="151"/>
      <c r="J149" s="47"/>
      <c r="K149" s="47"/>
      <c r="L149" s="47"/>
      <c r="M149" s="47"/>
      <c r="N149" s="48"/>
      <c r="O149" s="218"/>
      <c r="AA149" s="289"/>
      <c r="AB149" s="289"/>
      <c r="AC149" s="289"/>
      <c r="AD149" s="290"/>
      <c r="AE149" s="290"/>
      <c r="AF149" s="290"/>
      <c r="AG149" s="290"/>
      <c r="AH149" s="291"/>
      <c r="AI149" s="290"/>
      <c r="AJ149" s="290"/>
    </row>
    <row r="150" spans="1:36" s="120" customFormat="1" x14ac:dyDescent="0.25">
      <c r="A150" s="46"/>
      <c r="B150" s="46"/>
      <c r="C150" s="158"/>
      <c r="D150" s="46"/>
      <c r="E150" s="46"/>
      <c r="F150" s="46"/>
      <c r="G150" s="151"/>
      <c r="H150" s="152"/>
      <c r="I150" s="151"/>
      <c r="J150" s="47"/>
      <c r="K150" s="47"/>
      <c r="L150" s="47"/>
      <c r="M150" s="47"/>
      <c r="N150" s="48"/>
      <c r="O150" s="218"/>
      <c r="AA150" s="289"/>
      <c r="AB150" s="289"/>
      <c r="AC150" s="289"/>
      <c r="AD150" s="290"/>
      <c r="AE150" s="290"/>
      <c r="AF150" s="290"/>
      <c r="AG150" s="290"/>
      <c r="AH150" s="291"/>
      <c r="AI150" s="290"/>
      <c r="AJ150" s="290"/>
    </row>
    <row r="151" spans="1:36" s="120" customFormat="1" x14ac:dyDescent="0.25">
      <c r="A151" s="46"/>
      <c r="B151" s="46"/>
      <c r="C151" s="158"/>
      <c r="D151" s="46"/>
      <c r="E151" s="46"/>
      <c r="F151" s="46"/>
      <c r="G151" s="151"/>
      <c r="H151" s="152"/>
      <c r="I151" s="151"/>
      <c r="J151" s="47"/>
      <c r="K151" s="47"/>
      <c r="L151" s="47"/>
      <c r="M151" s="47"/>
      <c r="N151" s="48"/>
      <c r="O151" s="218"/>
      <c r="AA151" s="289"/>
      <c r="AB151" s="289"/>
      <c r="AC151" s="289"/>
      <c r="AD151" s="290"/>
      <c r="AE151" s="290"/>
      <c r="AF151" s="290"/>
      <c r="AG151" s="290"/>
      <c r="AH151" s="291"/>
      <c r="AI151" s="290"/>
      <c r="AJ151" s="290"/>
    </row>
    <row r="152" spans="1:36" s="120" customFormat="1" x14ac:dyDescent="0.25">
      <c r="A152" s="46"/>
      <c r="B152" s="46"/>
      <c r="C152" s="158"/>
      <c r="D152" s="46"/>
      <c r="E152" s="46"/>
      <c r="F152" s="46"/>
      <c r="G152" s="151"/>
      <c r="H152" s="152"/>
      <c r="I152" s="151"/>
      <c r="J152" s="47"/>
      <c r="K152" s="47"/>
      <c r="L152" s="47"/>
      <c r="M152" s="47"/>
      <c r="N152" s="48"/>
      <c r="O152" s="218"/>
      <c r="AA152" s="289"/>
      <c r="AB152" s="289"/>
      <c r="AC152" s="289"/>
      <c r="AD152" s="290"/>
      <c r="AE152" s="290"/>
      <c r="AF152" s="290"/>
      <c r="AG152" s="290"/>
      <c r="AH152" s="291"/>
      <c r="AI152" s="290"/>
      <c r="AJ152" s="290"/>
    </row>
    <row r="153" spans="1:36" s="120" customFormat="1" x14ac:dyDescent="0.25">
      <c r="A153" s="46"/>
      <c r="B153" s="46"/>
      <c r="C153" s="158"/>
      <c r="D153" s="46"/>
      <c r="E153" s="46"/>
      <c r="F153" s="46"/>
      <c r="G153" s="151"/>
      <c r="H153" s="152"/>
      <c r="I153" s="151"/>
      <c r="J153" s="47"/>
      <c r="K153" s="47"/>
      <c r="L153" s="47"/>
      <c r="M153" s="47"/>
      <c r="N153" s="48"/>
      <c r="O153" s="218"/>
      <c r="AA153" s="289"/>
      <c r="AB153" s="289"/>
      <c r="AC153" s="289"/>
      <c r="AD153" s="290"/>
      <c r="AE153" s="290"/>
      <c r="AF153" s="290"/>
      <c r="AG153" s="290"/>
      <c r="AH153" s="291"/>
      <c r="AI153" s="290"/>
      <c r="AJ153" s="290"/>
    </row>
    <row r="154" spans="1:36" s="120" customFormat="1" x14ac:dyDescent="0.25">
      <c r="A154" s="46"/>
      <c r="B154" s="46"/>
      <c r="C154" s="158"/>
      <c r="D154" s="46"/>
      <c r="E154" s="46"/>
      <c r="F154" s="46"/>
      <c r="G154" s="151"/>
      <c r="H154" s="152"/>
      <c r="I154" s="151"/>
      <c r="J154" s="47"/>
      <c r="K154" s="47"/>
      <c r="L154" s="47"/>
      <c r="M154" s="47"/>
      <c r="N154" s="48"/>
      <c r="O154" s="218"/>
      <c r="AA154" s="289"/>
      <c r="AB154" s="289"/>
      <c r="AC154" s="289"/>
      <c r="AD154" s="290"/>
      <c r="AE154" s="290"/>
      <c r="AF154" s="290"/>
      <c r="AG154" s="290"/>
      <c r="AH154" s="291"/>
      <c r="AI154" s="290"/>
      <c r="AJ154" s="290"/>
    </row>
    <row r="155" spans="1:36" s="120" customFormat="1" x14ac:dyDescent="0.25">
      <c r="A155" s="46"/>
      <c r="B155" s="46"/>
      <c r="C155" s="158"/>
      <c r="D155" s="46"/>
      <c r="E155" s="46"/>
      <c r="F155" s="46"/>
      <c r="G155" s="151"/>
      <c r="H155" s="152"/>
      <c r="I155" s="151"/>
      <c r="J155" s="47"/>
      <c r="K155" s="47"/>
      <c r="L155" s="47"/>
      <c r="M155" s="47"/>
      <c r="N155" s="48"/>
      <c r="O155" s="218"/>
      <c r="AA155" s="289"/>
      <c r="AB155" s="289"/>
      <c r="AC155" s="289"/>
      <c r="AD155" s="290"/>
      <c r="AE155" s="290"/>
      <c r="AF155" s="290"/>
      <c r="AG155" s="290"/>
      <c r="AH155" s="291"/>
      <c r="AI155" s="290"/>
      <c r="AJ155" s="290"/>
    </row>
    <row r="156" spans="1:36" s="120" customFormat="1" x14ac:dyDescent="0.25">
      <c r="A156" s="46"/>
      <c r="B156" s="46"/>
      <c r="C156" s="158"/>
      <c r="D156" s="46"/>
      <c r="E156" s="46"/>
      <c r="F156" s="46"/>
      <c r="G156" s="151"/>
      <c r="H156" s="152"/>
      <c r="I156" s="151"/>
      <c r="J156" s="47"/>
      <c r="K156" s="47"/>
      <c r="L156" s="47"/>
      <c r="M156" s="47"/>
      <c r="N156" s="48"/>
      <c r="O156" s="218"/>
      <c r="AA156" s="289"/>
      <c r="AB156" s="289"/>
      <c r="AC156" s="289"/>
      <c r="AD156" s="290"/>
      <c r="AE156" s="290"/>
      <c r="AF156" s="290"/>
      <c r="AG156" s="290"/>
      <c r="AH156" s="291"/>
      <c r="AI156" s="290"/>
      <c r="AJ156" s="290"/>
    </row>
    <row r="157" spans="1:36" s="120" customFormat="1" x14ac:dyDescent="0.25">
      <c r="A157" s="46"/>
      <c r="B157" s="46"/>
      <c r="C157" s="158"/>
      <c r="D157" s="46"/>
      <c r="E157" s="46"/>
      <c r="F157" s="46"/>
      <c r="G157" s="151"/>
      <c r="H157" s="152"/>
      <c r="I157" s="151"/>
      <c r="J157" s="47"/>
      <c r="K157" s="47"/>
      <c r="L157" s="47"/>
      <c r="M157" s="47"/>
      <c r="N157" s="48"/>
      <c r="O157" s="218"/>
      <c r="AA157" s="289"/>
      <c r="AB157" s="289"/>
      <c r="AC157" s="289"/>
      <c r="AD157" s="290"/>
      <c r="AE157" s="290"/>
      <c r="AF157" s="290"/>
      <c r="AG157" s="290"/>
      <c r="AH157" s="291"/>
      <c r="AI157" s="290"/>
      <c r="AJ157" s="290"/>
    </row>
    <row r="158" spans="1:36" s="120" customFormat="1" x14ac:dyDescent="0.25">
      <c r="A158" s="46"/>
      <c r="B158" s="46"/>
      <c r="C158" s="158"/>
      <c r="D158" s="46"/>
      <c r="E158" s="46"/>
      <c r="F158" s="46"/>
      <c r="G158" s="151"/>
      <c r="H158" s="152"/>
      <c r="I158" s="151"/>
      <c r="J158" s="47"/>
      <c r="K158" s="47"/>
      <c r="L158" s="47"/>
      <c r="M158" s="47"/>
      <c r="N158" s="48"/>
      <c r="O158" s="218"/>
      <c r="AA158" s="289"/>
      <c r="AB158" s="289"/>
      <c r="AC158" s="289"/>
      <c r="AD158" s="290"/>
      <c r="AE158" s="290"/>
      <c r="AF158" s="290"/>
      <c r="AG158" s="290"/>
      <c r="AH158" s="291"/>
      <c r="AI158" s="290"/>
      <c r="AJ158" s="290"/>
    </row>
    <row r="159" spans="1:36" s="120" customFormat="1" x14ac:dyDescent="0.25">
      <c r="A159" s="46"/>
      <c r="B159" s="46"/>
      <c r="C159" s="158"/>
      <c r="D159" s="46"/>
      <c r="E159" s="46"/>
      <c r="F159" s="46"/>
      <c r="G159" s="151"/>
      <c r="H159" s="152"/>
      <c r="I159" s="151"/>
      <c r="J159" s="47"/>
      <c r="K159" s="47"/>
      <c r="L159" s="47"/>
      <c r="M159" s="47"/>
      <c r="N159" s="48"/>
      <c r="O159" s="218"/>
      <c r="AA159" s="289"/>
      <c r="AB159" s="289"/>
      <c r="AC159" s="289"/>
      <c r="AD159" s="290"/>
      <c r="AE159" s="290"/>
      <c r="AF159" s="290"/>
      <c r="AG159" s="290"/>
      <c r="AH159" s="291"/>
      <c r="AI159" s="290"/>
      <c r="AJ159" s="290"/>
    </row>
    <row r="160" spans="1:36" s="120" customFormat="1" x14ac:dyDescent="0.25">
      <c r="A160" s="46"/>
      <c r="B160" s="46"/>
      <c r="C160" s="158"/>
      <c r="D160" s="46"/>
      <c r="E160" s="46"/>
      <c r="F160" s="46"/>
      <c r="G160" s="151"/>
      <c r="H160" s="152"/>
      <c r="I160" s="151"/>
      <c r="J160" s="47"/>
      <c r="K160" s="47"/>
      <c r="L160" s="47"/>
      <c r="M160" s="47"/>
      <c r="N160" s="48"/>
      <c r="O160" s="218"/>
      <c r="AA160" s="289"/>
      <c r="AB160" s="289"/>
      <c r="AC160" s="289"/>
      <c r="AD160" s="290"/>
      <c r="AE160" s="290"/>
      <c r="AF160" s="290"/>
      <c r="AG160" s="290"/>
      <c r="AH160" s="291"/>
      <c r="AI160" s="290"/>
      <c r="AJ160" s="290"/>
    </row>
    <row r="161" spans="1:36" s="120" customFormat="1" x14ac:dyDescent="0.25">
      <c r="A161" s="46"/>
      <c r="B161" s="46"/>
      <c r="C161" s="158"/>
      <c r="D161" s="46"/>
      <c r="E161" s="46"/>
      <c r="F161" s="46"/>
      <c r="G161" s="151"/>
      <c r="H161" s="152"/>
      <c r="I161" s="151"/>
      <c r="J161" s="47"/>
      <c r="K161" s="47"/>
      <c r="L161" s="47"/>
      <c r="M161" s="47"/>
      <c r="N161" s="48"/>
      <c r="O161" s="218"/>
      <c r="AA161" s="289"/>
      <c r="AB161" s="289"/>
      <c r="AC161" s="289"/>
      <c r="AD161" s="290"/>
      <c r="AE161" s="290"/>
      <c r="AF161" s="290"/>
      <c r="AG161" s="290"/>
      <c r="AH161" s="291"/>
      <c r="AI161" s="290"/>
      <c r="AJ161" s="290"/>
    </row>
    <row r="162" spans="1:36" s="120" customFormat="1" x14ac:dyDescent="0.25">
      <c r="A162" s="46"/>
      <c r="B162" s="46"/>
      <c r="C162" s="158"/>
      <c r="D162" s="46"/>
      <c r="E162" s="46"/>
      <c r="F162" s="46"/>
      <c r="G162" s="151"/>
      <c r="H162" s="152"/>
      <c r="I162" s="151"/>
      <c r="J162" s="47"/>
      <c r="K162" s="47"/>
      <c r="L162" s="47"/>
      <c r="M162" s="47"/>
      <c r="N162" s="48"/>
      <c r="O162" s="218"/>
      <c r="AA162" s="289"/>
      <c r="AB162" s="289"/>
      <c r="AC162" s="289"/>
      <c r="AD162" s="290"/>
      <c r="AE162" s="290"/>
      <c r="AF162" s="290"/>
      <c r="AG162" s="290"/>
      <c r="AH162" s="291"/>
      <c r="AI162" s="290"/>
      <c r="AJ162" s="290"/>
    </row>
    <row r="163" spans="1:36" s="120" customFormat="1" x14ac:dyDescent="0.25">
      <c r="A163" s="46"/>
      <c r="B163" s="46"/>
      <c r="C163" s="158"/>
      <c r="D163" s="46"/>
      <c r="E163" s="46"/>
      <c r="F163" s="46"/>
      <c r="G163" s="151"/>
      <c r="H163" s="152"/>
      <c r="I163" s="151"/>
      <c r="J163" s="47"/>
      <c r="K163" s="47"/>
      <c r="L163" s="47"/>
      <c r="M163" s="47"/>
      <c r="N163" s="48"/>
      <c r="O163" s="218"/>
      <c r="AA163" s="289"/>
      <c r="AB163" s="289"/>
      <c r="AC163" s="289"/>
      <c r="AD163" s="290"/>
      <c r="AE163" s="290"/>
      <c r="AF163" s="290"/>
      <c r="AG163" s="290"/>
      <c r="AH163" s="291"/>
      <c r="AI163" s="290"/>
      <c r="AJ163" s="290"/>
    </row>
    <row r="164" spans="1:36" s="120" customFormat="1" x14ac:dyDescent="0.25">
      <c r="A164" s="46"/>
      <c r="B164" s="46"/>
      <c r="C164" s="158"/>
      <c r="D164" s="46"/>
      <c r="E164" s="46"/>
      <c r="F164" s="46"/>
      <c r="G164" s="151"/>
      <c r="H164" s="152"/>
      <c r="I164" s="151"/>
      <c r="J164" s="47"/>
      <c r="K164" s="47"/>
      <c r="L164" s="47"/>
      <c r="M164" s="47"/>
      <c r="N164" s="48"/>
      <c r="O164" s="218"/>
      <c r="AA164" s="289"/>
      <c r="AB164" s="289"/>
      <c r="AC164" s="289"/>
      <c r="AD164" s="290"/>
      <c r="AE164" s="290"/>
      <c r="AF164" s="290"/>
      <c r="AG164" s="290"/>
      <c r="AH164" s="291"/>
      <c r="AI164" s="290"/>
      <c r="AJ164" s="290"/>
    </row>
    <row r="165" spans="1:36" s="120" customFormat="1" x14ac:dyDescent="0.25">
      <c r="A165" s="46"/>
      <c r="B165" s="46"/>
      <c r="C165" s="158"/>
      <c r="D165" s="46"/>
      <c r="E165" s="46"/>
      <c r="F165" s="46"/>
      <c r="G165" s="151"/>
      <c r="H165" s="152"/>
      <c r="I165" s="151"/>
      <c r="J165" s="47"/>
      <c r="K165" s="47"/>
      <c r="L165" s="47"/>
      <c r="M165" s="47"/>
      <c r="N165" s="48"/>
      <c r="O165" s="218"/>
      <c r="AA165" s="289"/>
      <c r="AB165" s="289"/>
      <c r="AC165" s="289"/>
      <c r="AD165" s="290"/>
      <c r="AE165" s="290"/>
      <c r="AF165" s="290"/>
      <c r="AG165" s="290"/>
      <c r="AH165" s="291"/>
      <c r="AI165" s="290"/>
      <c r="AJ165" s="290"/>
    </row>
    <row r="166" spans="1:36" s="120" customFormat="1" x14ac:dyDescent="0.25">
      <c r="A166" s="46"/>
      <c r="B166" s="46"/>
      <c r="C166" s="158"/>
      <c r="D166" s="46"/>
      <c r="E166" s="46"/>
      <c r="F166" s="46"/>
      <c r="G166" s="151"/>
      <c r="H166" s="152"/>
      <c r="I166" s="151"/>
      <c r="J166" s="47"/>
      <c r="K166" s="47"/>
      <c r="L166" s="47"/>
      <c r="M166" s="47"/>
      <c r="N166" s="48"/>
      <c r="O166" s="218"/>
      <c r="AA166" s="289"/>
      <c r="AB166" s="289"/>
      <c r="AC166" s="289"/>
      <c r="AD166" s="290"/>
      <c r="AE166" s="290"/>
      <c r="AF166" s="290"/>
      <c r="AG166" s="290"/>
      <c r="AH166" s="291"/>
      <c r="AI166" s="290"/>
      <c r="AJ166" s="290"/>
    </row>
    <row r="167" spans="1:36" s="120" customFormat="1" x14ac:dyDescent="0.25">
      <c r="A167" s="46"/>
      <c r="B167" s="46"/>
      <c r="C167" s="158"/>
      <c r="D167" s="46"/>
      <c r="E167" s="46"/>
      <c r="F167" s="46"/>
      <c r="G167" s="151"/>
      <c r="H167" s="152"/>
      <c r="I167" s="151"/>
      <c r="J167" s="47"/>
      <c r="K167" s="47"/>
      <c r="L167" s="47"/>
      <c r="M167" s="47"/>
      <c r="N167" s="48"/>
      <c r="O167" s="218"/>
      <c r="AA167" s="289"/>
      <c r="AB167" s="289"/>
      <c r="AC167" s="289"/>
      <c r="AD167" s="290"/>
      <c r="AE167" s="290"/>
      <c r="AF167" s="290"/>
      <c r="AG167" s="290"/>
      <c r="AH167" s="291"/>
      <c r="AI167" s="290"/>
      <c r="AJ167" s="290"/>
    </row>
    <row r="168" spans="1:36" s="120" customFormat="1" x14ac:dyDescent="0.25">
      <c r="A168" s="46"/>
      <c r="B168" s="46"/>
      <c r="C168" s="158"/>
      <c r="D168" s="46"/>
      <c r="E168" s="46"/>
      <c r="F168" s="46"/>
      <c r="G168" s="151"/>
      <c r="H168" s="152"/>
      <c r="I168" s="151"/>
      <c r="J168" s="47"/>
      <c r="K168" s="47"/>
      <c r="L168" s="47"/>
      <c r="M168" s="47"/>
      <c r="N168" s="48"/>
      <c r="O168" s="218"/>
      <c r="AA168" s="289"/>
      <c r="AB168" s="289"/>
      <c r="AC168" s="289"/>
      <c r="AD168" s="290"/>
      <c r="AE168" s="290"/>
      <c r="AF168" s="290"/>
      <c r="AG168" s="290"/>
      <c r="AH168" s="291"/>
      <c r="AI168" s="290"/>
      <c r="AJ168" s="290"/>
    </row>
    <row r="169" spans="1:36" s="120" customFormat="1" x14ac:dyDescent="0.25">
      <c r="A169" s="46"/>
      <c r="B169" s="46"/>
      <c r="C169" s="158"/>
      <c r="D169" s="46"/>
      <c r="E169" s="46"/>
      <c r="F169" s="46"/>
      <c r="G169" s="151"/>
      <c r="H169" s="152"/>
      <c r="I169" s="151"/>
      <c r="J169" s="47"/>
      <c r="K169" s="47"/>
      <c r="L169" s="47"/>
      <c r="M169" s="47"/>
      <c r="N169" s="48"/>
      <c r="O169" s="218"/>
      <c r="AA169" s="289"/>
      <c r="AB169" s="289"/>
      <c r="AC169" s="289"/>
      <c r="AD169" s="290"/>
      <c r="AE169" s="290"/>
      <c r="AF169" s="290"/>
      <c r="AG169" s="290"/>
      <c r="AH169" s="291"/>
      <c r="AI169" s="290"/>
      <c r="AJ169" s="290"/>
    </row>
    <row r="170" spans="1:36" s="120" customFormat="1" x14ac:dyDescent="0.25">
      <c r="A170" s="46"/>
      <c r="B170" s="46"/>
      <c r="C170" s="158"/>
      <c r="D170" s="46"/>
      <c r="E170" s="46"/>
      <c r="F170" s="46"/>
      <c r="G170" s="151"/>
      <c r="H170" s="152"/>
      <c r="I170" s="151"/>
      <c r="J170" s="47"/>
      <c r="K170" s="47"/>
      <c r="L170" s="47"/>
      <c r="M170" s="47"/>
      <c r="N170" s="48"/>
      <c r="O170" s="218"/>
      <c r="AA170" s="289"/>
      <c r="AB170" s="289"/>
      <c r="AC170" s="289"/>
      <c r="AD170" s="290"/>
      <c r="AE170" s="290"/>
      <c r="AF170" s="290"/>
      <c r="AG170" s="290"/>
      <c r="AH170" s="291"/>
      <c r="AI170" s="290"/>
      <c r="AJ170" s="290"/>
    </row>
    <row r="171" spans="1:36" s="120" customFormat="1" x14ac:dyDescent="0.25">
      <c r="A171" s="46"/>
      <c r="B171" s="46"/>
      <c r="C171" s="158"/>
      <c r="D171" s="46"/>
      <c r="E171" s="46"/>
      <c r="F171" s="46"/>
      <c r="G171" s="151"/>
      <c r="H171" s="152"/>
      <c r="I171" s="151"/>
      <c r="J171" s="47"/>
      <c r="K171" s="47"/>
      <c r="L171" s="47"/>
      <c r="M171" s="47"/>
      <c r="N171" s="48"/>
      <c r="O171" s="218"/>
      <c r="AA171" s="289"/>
      <c r="AB171" s="289"/>
      <c r="AC171" s="289"/>
      <c r="AD171" s="290"/>
      <c r="AE171" s="290"/>
      <c r="AF171" s="290"/>
      <c r="AG171" s="290"/>
      <c r="AH171" s="291"/>
      <c r="AI171" s="290"/>
      <c r="AJ171" s="290"/>
    </row>
    <row r="172" spans="1:36" s="120" customFormat="1" x14ac:dyDescent="0.25">
      <c r="A172" s="46"/>
      <c r="B172" s="46"/>
      <c r="C172" s="158"/>
      <c r="D172" s="46"/>
      <c r="E172" s="46"/>
      <c r="F172" s="46"/>
      <c r="G172" s="151"/>
      <c r="H172" s="152"/>
      <c r="I172" s="151"/>
      <c r="J172" s="47"/>
      <c r="K172" s="47"/>
      <c r="L172" s="47"/>
      <c r="M172" s="47"/>
      <c r="N172" s="48"/>
      <c r="O172" s="218"/>
      <c r="AA172" s="289"/>
      <c r="AB172" s="289"/>
      <c r="AC172" s="289"/>
      <c r="AD172" s="290"/>
      <c r="AE172" s="290"/>
      <c r="AF172" s="290"/>
      <c r="AG172" s="290"/>
      <c r="AH172" s="291"/>
      <c r="AI172" s="290"/>
      <c r="AJ172" s="290"/>
    </row>
    <row r="173" spans="1:36" s="120" customFormat="1" x14ac:dyDescent="0.25">
      <c r="A173" s="46"/>
      <c r="B173" s="46"/>
      <c r="C173" s="158"/>
      <c r="D173" s="46"/>
      <c r="E173" s="46"/>
      <c r="F173" s="46"/>
      <c r="G173" s="151"/>
      <c r="H173" s="152"/>
      <c r="I173" s="151"/>
      <c r="J173" s="47"/>
      <c r="K173" s="47"/>
      <c r="L173" s="47"/>
      <c r="M173" s="47"/>
      <c r="N173" s="48"/>
      <c r="O173" s="218"/>
      <c r="AA173" s="289"/>
      <c r="AB173" s="289"/>
      <c r="AC173" s="289"/>
      <c r="AD173" s="290"/>
      <c r="AE173" s="290"/>
      <c r="AF173" s="290"/>
      <c r="AG173" s="290"/>
      <c r="AH173" s="291"/>
      <c r="AI173" s="290"/>
      <c r="AJ173" s="290"/>
    </row>
    <row r="174" spans="1:36" s="120" customFormat="1" x14ac:dyDescent="0.25">
      <c r="A174" s="46"/>
      <c r="B174" s="46"/>
      <c r="C174" s="158"/>
      <c r="D174" s="46"/>
      <c r="E174" s="46"/>
      <c r="F174" s="46"/>
      <c r="G174" s="151"/>
      <c r="H174" s="152"/>
      <c r="I174" s="151"/>
      <c r="J174" s="47"/>
      <c r="K174" s="47"/>
      <c r="L174" s="47"/>
      <c r="M174" s="47"/>
      <c r="N174" s="48"/>
      <c r="O174" s="218"/>
      <c r="AA174" s="289"/>
      <c r="AB174" s="289"/>
      <c r="AC174" s="289"/>
      <c r="AD174" s="290"/>
      <c r="AE174" s="290"/>
      <c r="AF174" s="290"/>
      <c r="AG174" s="290"/>
      <c r="AH174" s="291"/>
      <c r="AI174" s="290"/>
      <c r="AJ174" s="290"/>
    </row>
    <row r="175" spans="1:36" s="120" customFormat="1" x14ac:dyDescent="0.25">
      <c r="A175" s="46"/>
      <c r="B175" s="46"/>
      <c r="C175" s="158"/>
      <c r="D175" s="46"/>
      <c r="E175" s="46"/>
      <c r="F175" s="46"/>
      <c r="G175" s="151"/>
      <c r="H175" s="152"/>
      <c r="I175" s="151"/>
      <c r="J175" s="47"/>
      <c r="K175" s="47"/>
      <c r="L175" s="47"/>
      <c r="M175" s="47"/>
      <c r="N175" s="48"/>
      <c r="O175" s="218"/>
      <c r="AA175" s="289"/>
      <c r="AB175" s="289"/>
      <c r="AC175" s="289"/>
      <c r="AD175" s="290"/>
      <c r="AE175" s="290"/>
      <c r="AF175" s="290"/>
      <c r="AG175" s="290"/>
      <c r="AH175" s="291"/>
      <c r="AI175" s="290"/>
      <c r="AJ175" s="290"/>
    </row>
    <row r="176" spans="1:36" s="120" customFormat="1" x14ac:dyDescent="0.25">
      <c r="A176" s="46"/>
      <c r="B176" s="46"/>
      <c r="C176" s="158"/>
      <c r="D176" s="46"/>
      <c r="E176" s="46"/>
      <c r="F176" s="46"/>
      <c r="G176" s="151"/>
      <c r="H176" s="152"/>
      <c r="I176" s="151"/>
      <c r="J176" s="47"/>
      <c r="K176" s="47"/>
      <c r="L176" s="47"/>
      <c r="M176" s="47"/>
      <c r="N176" s="48"/>
      <c r="O176" s="218"/>
      <c r="AA176" s="289"/>
      <c r="AB176" s="289"/>
      <c r="AC176" s="289"/>
      <c r="AD176" s="290"/>
      <c r="AE176" s="290"/>
      <c r="AF176" s="290"/>
      <c r="AG176" s="290"/>
      <c r="AH176" s="291"/>
      <c r="AI176" s="290"/>
      <c r="AJ176" s="290"/>
    </row>
    <row r="177" spans="1:36" s="120" customFormat="1" x14ac:dyDescent="0.25">
      <c r="A177" s="46"/>
      <c r="B177" s="46"/>
      <c r="C177" s="158"/>
      <c r="D177" s="46"/>
      <c r="E177" s="46"/>
      <c r="F177" s="46"/>
      <c r="G177" s="151"/>
      <c r="H177" s="152"/>
      <c r="I177" s="151"/>
      <c r="J177" s="47"/>
      <c r="K177" s="47"/>
      <c r="L177" s="47"/>
      <c r="M177" s="47"/>
      <c r="N177" s="48"/>
      <c r="O177" s="218"/>
      <c r="AA177" s="289"/>
      <c r="AB177" s="289"/>
      <c r="AC177" s="289"/>
      <c r="AD177" s="290"/>
      <c r="AE177" s="290"/>
      <c r="AF177" s="290"/>
      <c r="AG177" s="290"/>
      <c r="AH177" s="291"/>
      <c r="AI177" s="290"/>
      <c r="AJ177" s="290"/>
    </row>
    <row r="178" spans="1:36" s="120" customFormat="1" x14ac:dyDescent="0.25">
      <c r="A178" s="46"/>
      <c r="B178" s="46"/>
      <c r="C178" s="158"/>
      <c r="D178" s="46"/>
      <c r="E178" s="46"/>
      <c r="F178" s="46"/>
      <c r="G178" s="151"/>
      <c r="H178" s="152"/>
      <c r="I178" s="151"/>
      <c r="J178" s="47"/>
      <c r="K178" s="47"/>
      <c r="L178" s="47"/>
      <c r="M178" s="47"/>
      <c r="N178" s="48"/>
      <c r="O178" s="218"/>
      <c r="AA178" s="289"/>
      <c r="AB178" s="289"/>
      <c r="AC178" s="289"/>
      <c r="AD178" s="290"/>
      <c r="AE178" s="290"/>
      <c r="AF178" s="290"/>
      <c r="AG178" s="290"/>
      <c r="AH178" s="291"/>
      <c r="AI178" s="290"/>
      <c r="AJ178" s="290"/>
    </row>
    <row r="179" spans="1:36" s="120" customFormat="1" x14ac:dyDescent="0.25">
      <c r="A179" s="46"/>
      <c r="B179" s="46"/>
      <c r="C179" s="158"/>
      <c r="D179" s="46"/>
      <c r="E179" s="46"/>
      <c r="F179" s="46"/>
      <c r="G179" s="151"/>
      <c r="H179" s="152"/>
      <c r="I179" s="151"/>
      <c r="J179" s="47"/>
      <c r="K179" s="47"/>
      <c r="L179" s="47"/>
      <c r="M179" s="47"/>
      <c r="N179" s="48"/>
      <c r="O179" s="218"/>
      <c r="AA179" s="289"/>
      <c r="AB179" s="289"/>
      <c r="AC179" s="289"/>
      <c r="AD179" s="290"/>
      <c r="AE179" s="290"/>
      <c r="AF179" s="290"/>
      <c r="AG179" s="290"/>
      <c r="AH179" s="291"/>
      <c r="AI179" s="290"/>
      <c r="AJ179" s="290"/>
    </row>
    <row r="180" spans="1:36" s="120" customFormat="1" x14ac:dyDescent="0.25">
      <c r="A180" s="46"/>
      <c r="B180" s="46"/>
      <c r="C180" s="158"/>
      <c r="D180" s="46"/>
      <c r="E180" s="46"/>
      <c r="F180" s="46"/>
      <c r="G180" s="151"/>
      <c r="H180" s="152"/>
      <c r="I180" s="151"/>
      <c r="J180" s="47"/>
      <c r="K180" s="47"/>
      <c r="L180" s="47"/>
      <c r="M180" s="47"/>
      <c r="N180" s="48"/>
      <c r="O180" s="218"/>
      <c r="AA180" s="289"/>
      <c r="AB180" s="289"/>
      <c r="AC180" s="289"/>
      <c r="AD180" s="290"/>
      <c r="AE180" s="290"/>
      <c r="AF180" s="290"/>
      <c r="AG180" s="290"/>
      <c r="AH180" s="291"/>
      <c r="AI180" s="290"/>
      <c r="AJ180" s="290"/>
    </row>
    <row r="181" spans="1:36" s="120" customFormat="1" x14ac:dyDescent="0.25">
      <c r="A181" s="46"/>
      <c r="B181" s="46"/>
      <c r="C181" s="158"/>
      <c r="D181" s="46"/>
      <c r="E181" s="46"/>
      <c r="F181" s="46"/>
      <c r="G181" s="151"/>
      <c r="H181" s="152"/>
      <c r="I181" s="151"/>
      <c r="J181" s="47"/>
      <c r="K181" s="47"/>
      <c r="L181" s="47"/>
      <c r="M181" s="47"/>
      <c r="N181" s="48"/>
      <c r="O181" s="218"/>
      <c r="AA181" s="289"/>
      <c r="AB181" s="289"/>
      <c r="AC181" s="289"/>
      <c r="AD181" s="290"/>
      <c r="AE181" s="290"/>
      <c r="AF181" s="290"/>
      <c r="AG181" s="290"/>
      <c r="AH181" s="291"/>
      <c r="AI181" s="290"/>
      <c r="AJ181" s="290"/>
    </row>
    <row r="182" spans="1:36" s="120" customFormat="1" x14ac:dyDescent="0.25">
      <c r="A182" s="46"/>
      <c r="B182" s="46"/>
      <c r="C182" s="158"/>
      <c r="D182" s="46"/>
      <c r="E182" s="46"/>
      <c r="F182" s="46"/>
      <c r="G182" s="151"/>
      <c r="H182" s="152"/>
      <c r="I182" s="151"/>
      <c r="J182" s="47"/>
      <c r="K182" s="47"/>
      <c r="L182" s="47"/>
      <c r="M182" s="47"/>
      <c r="N182" s="48"/>
      <c r="O182" s="218"/>
      <c r="AA182" s="289"/>
      <c r="AB182" s="289"/>
      <c r="AC182" s="289"/>
      <c r="AD182" s="290"/>
      <c r="AE182" s="290"/>
      <c r="AF182" s="290"/>
      <c r="AG182" s="290"/>
      <c r="AH182" s="291"/>
      <c r="AI182" s="290"/>
      <c r="AJ182" s="290"/>
    </row>
    <row r="183" spans="1:36" s="120" customFormat="1" x14ac:dyDescent="0.25">
      <c r="A183" s="46"/>
      <c r="B183" s="46"/>
      <c r="C183" s="158"/>
      <c r="D183" s="46"/>
      <c r="E183" s="46"/>
      <c r="F183" s="46"/>
      <c r="G183" s="151"/>
      <c r="H183" s="152"/>
      <c r="I183" s="151"/>
      <c r="J183" s="47"/>
      <c r="K183" s="47"/>
      <c r="L183" s="47"/>
      <c r="M183" s="47"/>
      <c r="N183" s="48"/>
      <c r="O183" s="218"/>
      <c r="AA183" s="289"/>
      <c r="AB183" s="289"/>
      <c r="AC183" s="289"/>
      <c r="AD183" s="290"/>
      <c r="AE183" s="290"/>
      <c r="AF183" s="290"/>
      <c r="AG183" s="290"/>
      <c r="AH183" s="291"/>
      <c r="AI183" s="290"/>
      <c r="AJ183" s="290"/>
    </row>
    <row r="184" spans="1:36" s="120" customFormat="1" x14ac:dyDescent="0.25">
      <c r="A184" s="46"/>
      <c r="B184" s="46"/>
      <c r="C184" s="158"/>
      <c r="D184" s="46"/>
      <c r="E184" s="46"/>
      <c r="F184" s="46"/>
      <c r="G184" s="151"/>
      <c r="H184" s="152"/>
      <c r="I184" s="151"/>
      <c r="J184" s="47"/>
      <c r="K184" s="47"/>
      <c r="L184" s="47"/>
      <c r="M184" s="47"/>
      <c r="N184" s="48"/>
      <c r="O184" s="218"/>
      <c r="AA184" s="289"/>
      <c r="AB184" s="289"/>
      <c r="AC184" s="289"/>
      <c r="AD184" s="290"/>
      <c r="AE184" s="290"/>
      <c r="AF184" s="290"/>
      <c r="AG184" s="290"/>
      <c r="AH184" s="291"/>
      <c r="AI184" s="290"/>
      <c r="AJ184" s="290"/>
    </row>
    <row r="185" spans="1:36" s="120" customFormat="1" x14ac:dyDescent="0.25">
      <c r="A185" s="46"/>
      <c r="B185" s="46"/>
      <c r="C185" s="158"/>
      <c r="D185" s="46"/>
      <c r="E185" s="46"/>
      <c r="F185" s="46"/>
      <c r="G185" s="151"/>
      <c r="H185" s="152"/>
      <c r="I185" s="151"/>
      <c r="J185" s="47"/>
      <c r="K185" s="47"/>
      <c r="L185" s="47"/>
      <c r="M185" s="47"/>
      <c r="N185" s="48"/>
      <c r="O185" s="218"/>
      <c r="AA185" s="289"/>
      <c r="AB185" s="289"/>
      <c r="AC185" s="289"/>
      <c r="AD185" s="290"/>
      <c r="AE185" s="290"/>
      <c r="AF185" s="290"/>
      <c r="AG185" s="290"/>
      <c r="AH185" s="291"/>
      <c r="AI185" s="290"/>
      <c r="AJ185" s="290"/>
    </row>
    <row r="186" spans="1:36" s="120" customFormat="1" x14ac:dyDescent="0.25">
      <c r="A186" s="46"/>
      <c r="B186" s="46"/>
      <c r="C186" s="158"/>
      <c r="D186" s="46"/>
      <c r="E186" s="46"/>
      <c r="F186" s="46"/>
      <c r="G186" s="151"/>
      <c r="H186" s="152"/>
      <c r="I186" s="151"/>
      <c r="J186" s="47"/>
      <c r="K186" s="47"/>
      <c r="L186" s="47"/>
      <c r="M186" s="47"/>
      <c r="N186" s="48"/>
      <c r="O186" s="218"/>
      <c r="AA186" s="289"/>
      <c r="AB186" s="289"/>
      <c r="AC186" s="289"/>
      <c r="AD186" s="290"/>
      <c r="AE186" s="290"/>
      <c r="AF186" s="290"/>
      <c r="AG186" s="290"/>
      <c r="AH186" s="291"/>
      <c r="AI186" s="290"/>
      <c r="AJ186" s="290"/>
    </row>
    <row r="187" spans="1:36" s="120" customFormat="1" x14ac:dyDescent="0.25">
      <c r="A187" s="46"/>
      <c r="B187" s="46"/>
      <c r="C187" s="158"/>
      <c r="D187" s="46"/>
      <c r="E187" s="46"/>
      <c r="F187" s="46"/>
      <c r="G187" s="151"/>
      <c r="H187" s="152"/>
      <c r="I187" s="151"/>
      <c r="J187" s="47"/>
      <c r="K187" s="47"/>
      <c r="L187" s="47"/>
      <c r="M187" s="47"/>
      <c r="N187" s="48"/>
      <c r="O187" s="218"/>
      <c r="AA187" s="289"/>
      <c r="AB187" s="289"/>
      <c r="AC187" s="289"/>
      <c r="AD187" s="290"/>
      <c r="AE187" s="290"/>
      <c r="AF187" s="290"/>
      <c r="AG187" s="290"/>
      <c r="AH187" s="291"/>
      <c r="AI187" s="290"/>
      <c r="AJ187" s="290"/>
    </row>
    <row r="188" spans="1:36" s="120" customFormat="1" x14ac:dyDescent="0.25">
      <c r="A188" s="46"/>
      <c r="B188" s="46"/>
      <c r="C188" s="158"/>
      <c r="D188" s="46"/>
      <c r="E188" s="46"/>
      <c r="F188" s="46"/>
      <c r="G188" s="151"/>
      <c r="H188" s="152"/>
      <c r="I188" s="151"/>
      <c r="J188" s="47"/>
      <c r="K188" s="47"/>
      <c r="L188" s="47"/>
      <c r="M188" s="47"/>
      <c r="N188" s="48"/>
      <c r="O188" s="218"/>
      <c r="AA188" s="289"/>
      <c r="AB188" s="289"/>
      <c r="AC188" s="289"/>
      <c r="AD188" s="290"/>
      <c r="AE188" s="290"/>
      <c r="AF188" s="290"/>
      <c r="AG188" s="290"/>
      <c r="AH188" s="291"/>
      <c r="AI188" s="290"/>
      <c r="AJ188" s="290"/>
    </row>
    <row r="189" spans="1:36" s="120" customFormat="1" x14ac:dyDescent="0.25">
      <c r="A189" s="46"/>
      <c r="B189" s="46"/>
      <c r="C189" s="158"/>
      <c r="D189" s="46"/>
      <c r="E189" s="46"/>
      <c r="F189" s="46"/>
      <c r="G189" s="151"/>
      <c r="H189" s="152"/>
      <c r="I189" s="151"/>
      <c r="J189" s="47"/>
      <c r="K189" s="47"/>
      <c r="L189" s="47"/>
      <c r="M189" s="47"/>
      <c r="N189" s="48"/>
      <c r="O189" s="218"/>
      <c r="AA189" s="289"/>
      <c r="AB189" s="289"/>
      <c r="AC189" s="289"/>
      <c r="AD189" s="290"/>
      <c r="AE189" s="290"/>
      <c r="AF189" s="290"/>
      <c r="AG189" s="290"/>
      <c r="AH189" s="291"/>
      <c r="AI189" s="290"/>
      <c r="AJ189" s="290"/>
    </row>
    <row r="190" spans="1:36" s="120" customFormat="1" x14ac:dyDescent="0.25">
      <c r="A190" s="46"/>
      <c r="B190" s="46"/>
      <c r="C190" s="158"/>
      <c r="D190" s="46"/>
      <c r="E190" s="46"/>
      <c r="F190" s="46"/>
      <c r="G190" s="151"/>
      <c r="H190" s="152"/>
      <c r="I190" s="151"/>
      <c r="J190" s="47"/>
      <c r="K190" s="47"/>
      <c r="L190" s="47"/>
      <c r="M190" s="47"/>
      <c r="N190" s="48"/>
      <c r="O190" s="218"/>
      <c r="AA190" s="289"/>
      <c r="AB190" s="289"/>
      <c r="AC190" s="289"/>
      <c r="AD190" s="290"/>
      <c r="AE190" s="290"/>
      <c r="AF190" s="290"/>
      <c r="AG190" s="290"/>
      <c r="AH190" s="291"/>
      <c r="AI190" s="290"/>
      <c r="AJ190" s="290"/>
    </row>
    <row r="191" spans="1:36" s="120" customFormat="1" x14ac:dyDescent="0.25">
      <c r="A191" s="46"/>
      <c r="B191" s="46"/>
      <c r="C191" s="158"/>
      <c r="D191" s="46"/>
      <c r="E191" s="46"/>
      <c r="F191" s="46"/>
      <c r="G191" s="151"/>
      <c r="H191" s="152"/>
      <c r="I191" s="151"/>
      <c r="J191" s="47"/>
      <c r="K191" s="47"/>
      <c r="L191" s="47"/>
      <c r="M191" s="47"/>
      <c r="N191" s="48"/>
      <c r="O191" s="218"/>
      <c r="AA191" s="289"/>
      <c r="AB191" s="289"/>
      <c r="AC191" s="289"/>
      <c r="AD191" s="290"/>
      <c r="AE191" s="290"/>
      <c r="AF191" s="290"/>
      <c r="AG191" s="290"/>
      <c r="AH191" s="291"/>
      <c r="AI191" s="290"/>
      <c r="AJ191" s="290"/>
    </row>
    <row r="192" spans="1:36" s="120" customFormat="1" x14ac:dyDescent="0.25">
      <c r="A192" s="46"/>
      <c r="B192" s="46"/>
      <c r="C192" s="158"/>
      <c r="D192" s="46"/>
      <c r="E192" s="46"/>
      <c r="F192" s="46"/>
      <c r="G192" s="151"/>
      <c r="H192" s="152"/>
      <c r="I192" s="151"/>
      <c r="J192" s="47"/>
      <c r="K192" s="47"/>
      <c r="L192" s="47"/>
      <c r="M192" s="47"/>
      <c r="N192" s="48"/>
      <c r="O192" s="218"/>
      <c r="AA192" s="289"/>
      <c r="AB192" s="289"/>
      <c r="AC192" s="289"/>
      <c r="AD192" s="290"/>
      <c r="AE192" s="290"/>
      <c r="AF192" s="290"/>
      <c r="AG192" s="290"/>
      <c r="AH192" s="291"/>
      <c r="AI192" s="290"/>
      <c r="AJ192" s="290"/>
    </row>
    <row r="193" spans="1:36" s="120" customFormat="1" x14ac:dyDescent="0.25">
      <c r="A193" s="46"/>
      <c r="B193" s="46"/>
      <c r="C193" s="158"/>
      <c r="D193" s="46"/>
      <c r="E193" s="46"/>
      <c r="F193" s="46"/>
      <c r="G193" s="151"/>
      <c r="H193" s="152"/>
      <c r="I193" s="151"/>
      <c r="J193" s="47"/>
      <c r="K193" s="47"/>
      <c r="L193" s="47"/>
      <c r="M193" s="47"/>
      <c r="N193" s="48"/>
      <c r="O193" s="218"/>
      <c r="AA193" s="289"/>
      <c r="AB193" s="289"/>
      <c r="AC193" s="289"/>
      <c r="AD193" s="290"/>
      <c r="AE193" s="290"/>
      <c r="AF193" s="290"/>
      <c r="AG193" s="290"/>
      <c r="AH193" s="291"/>
      <c r="AI193" s="290"/>
      <c r="AJ193" s="290"/>
    </row>
    <row r="194" spans="1:36" s="120" customFormat="1" x14ac:dyDescent="0.25">
      <c r="A194" s="46"/>
      <c r="B194" s="46"/>
      <c r="C194" s="158"/>
      <c r="D194" s="46"/>
      <c r="E194" s="46"/>
      <c r="F194" s="46"/>
      <c r="G194" s="151"/>
      <c r="H194" s="152"/>
      <c r="I194" s="151"/>
      <c r="J194" s="47"/>
      <c r="K194" s="47"/>
      <c r="L194" s="47"/>
      <c r="M194" s="47"/>
      <c r="N194" s="48"/>
      <c r="O194" s="218"/>
      <c r="AA194" s="289"/>
      <c r="AB194" s="289"/>
      <c r="AC194" s="289"/>
      <c r="AD194" s="290"/>
      <c r="AE194" s="290"/>
      <c r="AF194" s="290"/>
      <c r="AG194" s="290"/>
      <c r="AH194" s="291"/>
      <c r="AI194" s="290"/>
      <c r="AJ194" s="290"/>
    </row>
    <row r="195" spans="1:36" s="120" customFormat="1" x14ac:dyDescent="0.25">
      <c r="A195" s="46"/>
      <c r="B195" s="46"/>
      <c r="C195" s="158"/>
      <c r="D195" s="46"/>
      <c r="E195" s="46"/>
      <c r="F195" s="46"/>
      <c r="G195" s="151"/>
      <c r="H195" s="152"/>
      <c r="I195" s="151"/>
      <c r="J195" s="47"/>
      <c r="K195" s="47"/>
      <c r="L195" s="47"/>
      <c r="M195" s="47"/>
      <c r="N195" s="48"/>
      <c r="O195" s="218"/>
      <c r="AA195" s="289"/>
      <c r="AB195" s="289"/>
      <c r="AC195" s="289"/>
      <c r="AD195" s="290"/>
      <c r="AE195" s="290"/>
      <c r="AF195" s="290"/>
      <c r="AG195" s="290"/>
      <c r="AH195" s="291"/>
      <c r="AI195" s="290"/>
      <c r="AJ195" s="290"/>
    </row>
    <row r="196" spans="1:36" s="120" customFormat="1" x14ac:dyDescent="0.25">
      <c r="A196" s="46"/>
      <c r="B196" s="46"/>
      <c r="C196" s="158"/>
      <c r="D196" s="46"/>
      <c r="E196" s="46"/>
      <c r="F196" s="46"/>
      <c r="G196" s="151"/>
      <c r="H196" s="152"/>
      <c r="I196" s="151"/>
      <c r="J196" s="47"/>
      <c r="K196" s="47"/>
      <c r="L196" s="47"/>
      <c r="M196" s="47"/>
      <c r="N196" s="48"/>
      <c r="O196" s="218"/>
      <c r="AA196" s="289"/>
      <c r="AB196" s="289"/>
      <c r="AC196" s="289"/>
      <c r="AD196" s="290"/>
      <c r="AE196" s="290"/>
      <c r="AF196" s="290"/>
      <c r="AG196" s="290"/>
      <c r="AH196" s="291"/>
      <c r="AI196" s="290"/>
      <c r="AJ196" s="290"/>
    </row>
    <row r="197" spans="1:36" s="120" customFormat="1" x14ac:dyDescent="0.25">
      <c r="A197" s="46"/>
      <c r="B197" s="46"/>
      <c r="C197" s="158"/>
      <c r="D197" s="46"/>
      <c r="E197" s="46"/>
      <c r="F197" s="46"/>
      <c r="G197" s="151"/>
      <c r="H197" s="152"/>
      <c r="I197" s="151"/>
      <c r="J197" s="47"/>
      <c r="K197" s="47"/>
      <c r="L197" s="47"/>
      <c r="M197" s="47"/>
      <c r="N197" s="48"/>
      <c r="O197" s="218"/>
      <c r="AA197" s="289"/>
      <c r="AB197" s="289"/>
      <c r="AC197" s="289"/>
      <c r="AD197" s="290"/>
      <c r="AE197" s="290"/>
      <c r="AF197" s="290"/>
      <c r="AG197" s="290"/>
      <c r="AH197" s="291"/>
      <c r="AI197" s="290"/>
      <c r="AJ197" s="290"/>
    </row>
    <row r="198" spans="1:36" s="120" customFormat="1" x14ac:dyDescent="0.25">
      <c r="A198" s="46"/>
      <c r="B198" s="46"/>
      <c r="C198" s="158"/>
      <c r="D198" s="46"/>
      <c r="E198" s="46"/>
      <c r="F198" s="46"/>
      <c r="G198" s="151"/>
      <c r="H198" s="152"/>
      <c r="I198" s="151"/>
      <c r="J198" s="47"/>
      <c r="K198" s="47"/>
      <c r="L198" s="47"/>
      <c r="M198" s="47"/>
      <c r="N198" s="48"/>
      <c r="O198" s="218"/>
      <c r="AA198" s="289"/>
      <c r="AB198" s="289"/>
      <c r="AC198" s="289"/>
      <c r="AD198" s="290"/>
      <c r="AE198" s="290"/>
      <c r="AF198" s="290"/>
      <c r="AG198" s="290"/>
      <c r="AH198" s="291"/>
      <c r="AI198" s="290"/>
      <c r="AJ198" s="290"/>
    </row>
    <row r="199" spans="1:36" s="120" customFormat="1" x14ac:dyDescent="0.25">
      <c r="A199" s="46"/>
      <c r="B199" s="46"/>
      <c r="C199" s="158"/>
      <c r="D199" s="46"/>
      <c r="E199" s="46"/>
      <c r="F199" s="46"/>
      <c r="G199" s="151"/>
      <c r="H199" s="152"/>
      <c r="I199" s="151"/>
      <c r="J199" s="47"/>
      <c r="K199" s="47"/>
      <c r="L199" s="47"/>
      <c r="M199" s="47"/>
      <c r="N199" s="48"/>
      <c r="O199" s="218"/>
      <c r="AA199" s="289"/>
      <c r="AB199" s="289"/>
      <c r="AC199" s="289"/>
      <c r="AD199" s="290"/>
      <c r="AE199" s="290"/>
      <c r="AF199" s="290"/>
      <c r="AG199" s="290"/>
      <c r="AH199" s="291"/>
      <c r="AI199" s="290"/>
      <c r="AJ199" s="290"/>
    </row>
    <row r="200" spans="1:36" s="120" customFormat="1" x14ac:dyDescent="0.25">
      <c r="A200" s="46"/>
      <c r="B200" s="46"/>
      <c r="C200" s="158"/>
      <c r="D200" s="46"/>
      <c r="E200" s="46"/>
      <c r="F200" s="46"/>
      <c r="G200" s="151"/>
      <c r="H200" s="152"/>
      <c r="I200" s="151"/>
      <c r="J200" s="47"/>
      <c r="K200" s="47"/>
      <c r="L200" s="47"/>
      <c r="M200" s="47"/>
      <c r="N200" s="48"/>
      <c r="O200" s="218"/>
      <c r="AA200" s="289"/>
      <c r="AB200" s="289"/>
      <c r="AC200" s="289"/>
      <c r="AD200" s="290"/>
      <c r="AE200" s="290"/>
      <c r="AF200" s="290"/>
      <c r="AG200" s="290"/>
      <c r="AH200" s="291"/>
      <c r="AI200" s="290"/>
      <c r="AJ200" s="290"/>
    </row>
    <row r="201" spans="1:36" s="120" customFormat="1" x14ac:dyDescent="0.25">
      <c r="A201" s="46"/>
      <c r="B201" s="46"/>
      <c r="C201" s="158"/>
      <c r="D201" s="46"/>
      <c r="E201" s="46"/>
      <c r="F201" s="46"/>
      <c r="G201" s="151"/>
      <c r="H201" s="152"/>
      <c r="I201" s="151"/>
      <c r="J201" s="47"/>
      <c r="K201" s="47"/>
      <c r="L201" s="47"/>
      <c r="M201" s="47"/>
      <c r="N201" s="48"/>
      <c r="O201" s="218"/>
      <c r="AA201" s="289"/>
      <c r="AB201" s="289"/>
      <c r="AC201" s="289"/>
      <c r="AD201" s="290"/>
      <c r="AE201" s="290"/>
      <c r="AF201" s="290"/>
      <c r="AG201" s="290"/>
      <c r="AH201" s="291"/>
      <c r="AI201" s="290"/>
      <c r="AJ201" s="290"/>
    </row>
    <row r="202" spans="1:36" s="120" customFormat="1" x14ac:dyDescent="0.25">
      <c r="A202" s="46"/>
      <c r="B202" s="46"/>
      <c r="C202" s="158"/>
      <c r="D202" s="46"/>
      <c r="E202" s="46"/>
      <c r="F202" s="46"/>
      <c r="G202" s="151"/>
      <c r="H202" s="152"/>
      <c r="I202" s="151"/>
      <c r="J202" s="47"/>
      <c r="K202" s="47"/>
      <c r="L202" s="47"/>
      <c r="M202" s="47"/>
      <c r="N202" s="48"/>
      <c r="O202" s="218"/>
      <c r="AA202" s="289"/>
      <c r="AB202" s="289"/>
      <c r="AC202" s="289"/>
      <c r="AD202" s="290"/>
      <c r="AE202" s="290"/>
      <c r="AF202" s="290"/>
      <c r="AG202" s="290"/>
      <c r="AH202" s="291"/>
      <c r="AI202" s="290"/>
      <c r="AJ202" s="290"/>
    </row>
    <row r="203" spans="1:36" s="120" customFormat="1" x14ac:dyDescent="0.25">
      <c r="A203" s="46"/>
      <c r="B203" s="46"/>
      <c r="C203" s="158"/>
      <c r="D203" s="46"/>
      <c r="E203" s="46"/>
      <c r="F203" s="46"/>
      <c r="G203" s="151"/>
      <c r="H203" s="152"/>
      <c r="I203" s="151"/>
      <c r="J203" s="47"/>
      <c r="K203" s="47"/>
      <c r="L203" s="47"/>
      <c r="M203" s="47"/>
      <c r="N203" s="48"/>
      <c r="O203" s="218"/>
      <c r="AA203" s="289"/>
      <c r="AB203" s="289"/>
      <c r="AC203" s="289"/>
      <c r="AD203" s="290"/>
      <c r="AE203" s="290"/>
      <c r="AF203" s="290"/>
      <c r="AG203" s="290"/>
      <c r="AH203" s="291"/>
      <c r="AI203" s="290"/>
      <c r="AJ203" s="290"/>
    </row>
    <row r="204" spans="1:36" s="120" customFormat="1" x14ac:dyDescent="0.25">
      <c r="A204" s="46"/>
      <c r="B204" s="46"/>
      <c r="C204" s="158"/>
      <c r="D204" s="46"/>
      <c r="E204" s="46"/>
      <c r="F204" s="46"/>
      <c r="G204" s="151"/>
      <c r="H204" s="152"/>
      <c r="I204" s="151"/>
      <c r="J204" s="47"/>
      <c r="K204" s="47"/>
      <c r="L204" s="47"/>
      <c r="M204" s="47"/>
      <c r="N204" s="48"/>
      <c r="O204" s="218"/>
      <c r="AA204" s="289"/>
      <c r="AB204" s="289"/>
      <c r="AC204" s="289"/>
      <c r="AD204" s="290"/>
      <c r="AE204" s="290"/>
      <c r="AF204" s="290"/>
      <c r="AG204" s="290"/>
      <c r="AH204" s="291"/>
      <c r="AI204" s="290"/>
      <c r="AJ204" s="290"/>
    </row>
    <row r="205" spans="1:36" s="120" customFormat="1" x14ac:dyDescent="0.25">
      <c r="A205" s="46"/>
      <c r="B205" s="46"/>
      <c r="C205" s="158"/>
      <c r="D205" s="46"/>
      <c r="E205" s="46"/>
      <c r="F205" s="46"/>
      <c r="G205" s="151"/>
      <c r="H205" s="152"/>
      <c r="I205" s="151"/>
      <c r="J205" s="47"/>
      <c r="K205" s="47"/>
      <c r="L205" s="47"/>
      <c r="M205" s="47"/>
      <c r="N205" s="48"/>
      <c r="O205" s="218"/>
      <c r="AA205" s="289"/>
      <c r="AB205" s="289"/>
      <c r="AC205" s="289"/>
      <c r="AD205" s="290"/>
      <c r="AE205" s="290"/>
      <c r="AF205" s="290"/>
      <c r="AG205" s="290"/>
      <c r="AH205" s="291"/>
      <c r="AI205" s="290"/>
      <c r="AJ205" s="290"/>
    </row>
    <row r="206" spans="1:36" s="120" customFormat="1" x14ac:dyDescent="0.25">
      <c r="A206" s="46"/>
      <c r="B206" s="46"/>
      <c r="C206" s="158"/>
      <c r="D206" s="46"/>
      <c r="E206" s="46"/>
      <c r="F206" s="46"/>
      <c r="G206" s="151"/>
      <c r="H206" s="152"/>
      <c r="I206" s="151"/>
      <c r="J206" s="47"/>
      <c r="K206" s="47"/>
      <c r="L206" s="47"/>
      <c r="M206" s="47"/>
      <c r="N206" s="48"/>
      <c r="O206" s="218"/>
      <c r="AA206" s="289"/>
      <c r="AB206" s="289"/>
      <c r="AC206" s="289"/>
      <c r="AD206" s="290"/>
      <c r="AE206" s="290"/>
      <c r="AF206" s="290"/>
      <c r="AG206" s="290"/>
      <c r="AH206" s="291"/>
      <c r="AI206" s="290"/>
      <c r="AJ206" s="290"/>
    </row>
    <row r="207" spans="1:36" s="120" customFormat="1" x14ac:dyDescent="0.25">
      <c r="A207" s="46"/>
      <c r="B207" s="46"/>
      <c r="C207" s="158"/>
      <c r="D207" s="46"/>
      <c r="E207" s="46"/>
      <c r="F207" s="46"/>
      <c r="G207" s="151"/>
      <c r="H207" s="152"/>
      <c r="I207" s="151"/>
      <c r="J207" s="47"/>
      <c r="K207" s="47"/>
      <c r="L207" s="47"/>
      <c r="M207" s="47"/>
      <c r="N207" s="48"/>
      <c r="O207" s="218"/>
      <c r="AA207" s="289"/>
      <c r="AB207" s="289"/>
      <c r="AC207" s="289"/>
      <c r="AD207" s="290"/>
      <c r="AE207" s="290"/>
      <c r="AF207" s="290"/>
      <c r="AG207" s="290"/>
      <c r="AH207" s="291"/>
      <c r="AI207" s="290"/>
      <c r="AJ207" s="290"/>
    </row>
    <row r="208" spans="1:36" s="120" customFormat="1" x14ac:dyDescent="0.25">
      <c r="A208" s="46"/>
      <c r="B208" s="46"/>
      <c r="C208" s="158"/>
      <c r="D208" s="46"/>
      <c r="E208" s="46"/>
      <c r="F208" s="46"/>
      <c r="G208" s="151"/>
      <c r="H208" s="152"/>
      <c r="I208" s="151"/>
      <c r="J208" s="47"/>
      <c r="K208" s="47"/>
      <c r="L208" s="47"/>
      <c r="M208" s="47"/>
      <c r="N208" s="48"/>
      <c r="O208" s="218"/>
      <c r="AA208" s="289"/>
      <c r="AB208" s="289"/>
      <c r="AC208" s="289"/>
      <c r="AD208" s="290"/>
      <c r="AE208" s="290"/>
      <c r="AF208" s="290"/>
      <c r="AG208" s="290"/>
      <c r="AH208" s="291"/>
      <c r="AI208" s="290"/>
      <c r="AJ208" s="290"/>
    </row>
    <row r="209" spans="1:36" s="120" customFormat="1" x14ac:dyDescent="0.25">
      <c r="A209" s="46"/>
      <c r="B209" s="46"/>
      <c r="C209" s="158"/>
      <c r="D209" s="46"/>
      <c r="E209" s="46"/>
      <c r="F209" s="46"/>
      <c r="G209" s="151"/>
      <c r="H209" s="152"/>
      <c r="I209" s="151"/>
      <c r="J209" s="47"/>
      <c r="K209" s="47"/>
      <c r="L209" s="47"/>
      <c r="M209" s="47"/>
      <c r="N209" s="48"/>
      <c r="O209" s="218"/>
      <c r="AA209" s="289"/>
      <c r="AB209" s="289"/>
      <c r="AC209" s="289"/>
      <c r="AD209" s="290"/>
      <c r="AE209" s="290"/>
      <c r="AF209" s="290"/>
      <c r="AG209" s="290"/>
      <c r="AH209" s="291"/>
      <c r="AI209" s="290"/>
      <c r="AJ209" s="290"/>
    </row>
    <row r="210" spans="1:36" s="120" customFormat="1" x14ac:dyDescent="0.25">
      <c r="A210" s="46"/>
      <c r="B210" s="46"/>
      <c r="C210" s="158"/>
      <c r="D210" s="46"/>
      <c r="E210" s="46"/>
      <c r="F210" s="46"/>
      <c r="G210" s="151"/>
      <c r="H210" s="152"/>
      <c r="I210" s="151"/>
      <c r="J210" s="47"/>
      <c r="K210" s="47"/>
      <c r="L210" s="47"/>
      <c r="M210" s="47"/>
      <c r="N210" s="48"/>
      <c r="O210" s="218"/>
      <c r="AA210" s="289"/>
      <c r="AB210" s="289"/>
      <c r="AC210" s="289"/>
      <c r="AD210" s="290"/>
      <c r="AE210" s="290"/>
      <c r="AF210" s="290"/>
      <c r="AG210" s="290"/>
      <c r="AH210" s="291"/>
      <c r="AI210" s="290"/>
      <c r="AJ210" s="290"/>
    </row>
    <row r="211" spans="1:36" s="120" customFormat="1" x14ac:dyDescent="0.25">
      <c r="A211" s="46"/>
      <c r="B211" s="46"/>
      <c r="C211" s="158"/>
      <c r="D211" s="46"/>
      <c r="E211" s="46"/>
      <c r="F211" s="46"/>
      <c r="G211" s="151"/>
      <c r="H211" s="152"/>
      <c r="I211" s="151"/>
      <c r="J211" s="47"/>
      <c r="K211" s="47"/>
      <c r="L211" s="47"/>
      <c r="M211" s="47"/>
      <c r="N211" s="48"/>
      <c r="O211" s="218"/>
      <c r="AA211" s="289"/>
      <c r="AB211" s="289"/>
      <c r="AC211" s="289"/>
      <c r="AD211" s="290"/>
      <c r="AE211" s="290"/>
      <c r="AF211" s="290"/>
      <c r="AG211" s="290"/>
      <c r="AH211" s="291"/>
      <c r="AI211" s="290"/>
      <c r="AJ211" s="290"/>
    </row>
    <row r="212" spans="1:36" s="120" customFormat="1" x14ac:dyDescent="0.25">
      <c r="A212" s="46"/>
      <c r="B212" s="46"/>
      <c r="C212" s="158"/>
      <c r="D212" s="46"/>
      <c r="E212" s="46"/>
      <c r="F212" s="46"/>
      <c r="G212" s="151"/>
      <c r="H212" s="152"/>
      <c r="I212" s="151"/>
      <c r="J212" s="47"/>
      <c r="K212" s="47"/>
      <c r="L212" s="47"/>
      <c r="M212" s="47"/>
      <c r="N212" s="48"/>
      <c r="O212" s="218"/>
      <c r="AA212" s="289"/>
      <c r="AB212" s="289"/>
      <c r="AC212" s="289"/>
      <c r="AD212" s="290"/>
      <c r="AE212" s="290"/>
      <c r="AF212" s="290"/>
      <c r="AG212" s="290"/>
      <c r="AH212" s="291"/>
      <c r="AI212" s="290"/>
      <c r="AJ212" s="290"/>
    </row>
    <row r="213" spans="1:36" s="120" customFormat="1" x14ac:dyDescent="0.25">
      <c r="A213" s="46"/>
      <c r="B213" s="46"/>
      <c r="C213" s="158"/>
      <c r="D213" s="46"/>
      <c r="E213" s="46"/>
      <c r="F213" s="46"/>
      <c r="G213" s="151"/>
      <c r="H213" s="152"/>
      <c r="I213" s="151"/>
      <c r="J213" s="47"/>
      <c r="K213" s="47"/>
      <c r="L213" s="47"/>
      <c r="M213" s="47"/>
      <c r="N213" s="48"/>
      <c r="O213" s="218"/>
      <c r="AA213" s="289"/>
      <c r="AB213" s="289"/>
      <c r="AC213" s="289"/>
      <c r="AD213" s="290"/>
      <c r="AE213" s="290"/>
      <c r="AF213" s="290"/>
      <c r="AG213" s="290"/>
      <c r="AH213" s="291"/>
      <c r="AI213" s="290"/>
      <c r="AJ213" s="290"/>
    </row>
    <row r="214" spans="1:36" s="120" customFormat="1" x14ac:dyDescent="0.25">
      <c r="A214" s="46"/>
      <c r="B214" s="46"/>
      <c r="C214" s="158"/>
      <c r="D214" s="46"/>
      <c r="E214" s="46"/>
      <c r="F214" s="46"/>
      <c r="G214" s="151"/>
      <c r="H214" s="152"/>
      <c r="I214" s="151"/>
      <c r="J214" s="47"/>
      <c r="K214" s="47"/>
      <c r="L214" s="47"/>
      <c r="M214" s="47"/>
      <c r="N214" s="48"/>
      <c r="O214" s="218"/>
      <c r="AA214" s="289"/>
      <c r="AB214" s="289"/>
      <c r="AC214" s="289"/>
      <c r="AD214" s="290"/>
      <c r="AE214" s="290"/>
      <c r="AF214" s="290"/>
      <c r="AG214" s="290"/>
      <c r="AH214" s="291"/>
      <c r="AI214" s="290"/>
      <c r="AJ214" s="290"/>
    </row>
    <row r="215" spans="1:36" s="120" customFormat="1" x14ac:dyDescent="0.25">
      <c r="A215" s="46"/>
      <c r="B215" s="46"/>
      <c r="C215" s="158"/>
      <c r="D215" s="46"/>
      <c r="E215" s="46"/>
      <c r="F215" s="46"/>
      <c r="G215" s="151"/>
      <c r="H215" s="152"/>
      <c r="I215" s="151"/>
      <c r="J215" s="47"/>
      <c r="K215" s="47"/>
      <c r="L215" s="47"/>
      <c r="M215" s="47"/>
      <c r="N215" s="48"/>
      <c r="O215" s="218"/>
      <c r="AA215" s="289"/>
      <c r="AB215" s="289"/>
      <c r="AC215" s="289"/>
      <c r="AD215" s="290"/>
      <c r="AE215" s="290"/>
      <c r="AF215" s="290"/>
      <c r="AG215" s="290"/>
      <c r="AH215" s="291"/>
      <c r="AI215" s="290"/>
      <c r="AJ215" s="290"/>
    </row>
    <row r="216" spans="1:36" s="120" customFormat="1" x14ac:dyDescent="0.25">
      <c r="A216" s="46"/>
      <c r="B216" s="46"/>
      <c r="C216" s="158"/>
      <c r="D216" s="46"/>
      <c r="E216" s="46"/>
      <c r="F216" s="46"/>
      <c r="G216" s="151"/>
      <c r="H216" s="152"/>
      <c r="I216" s="151"/>
      <c r="J216" s="47"/>
      <c r="K216" s="47"/>
      <c r="L216" s="47"/>
      <c r="M216" s="47"/>
      <c r="N216" s="48"/>
      <c r="O216" s="218"/>
      <c r="AA216" s="289"/>
      <c r="AB216" s="289"/>
      <c r="AC216" s="289"/>
      <c r="AD216" s="290"/>
      <c r="AE216" s="290"/>
      <c r="AF216" s="290"/>
      <c r="AG216" s="290"/>
      <c r="AH216" s="291"/>
      <c r="AI216" s="290"/>
      <c r="AJ216" s="290"/>
    </row>
    <row r="217" spans="1:36" s="120" customFormat="1" x14ac:dyDescent="0.25">
      <c r="A217" s="46"/>
      <c r="B217" s="46"/>
      <c r="C217" s="158"/>
      <c r="D217" s="46"/>
      <c r="E217" s="46"/>
      <c r="F217" s="46"/>
      <c r="G217" s="151"/>
      <c r="H217" s="152"/>
      <c r="I217" s="151"/>
      <c r="J217" s="47"/>
      <c r="K217" s="47"/>
      <c r="L217" s="47"/>
      <c r="M217" s="47"/>
      <c r="N217" s="48"/>
      <c r="O217" s="218"/>
      <c r="AA217" s="289"/>
      <c r="AB217" s="289"/>
      <c r="AC217" s="289"/>
      <c r="AD217" s="290"/>
      <c r="AE217" s="290"/>
      <c r="AF217" s="290"/>
      <c r="AG217" s="290"/>
      <c r="AH217" s="291"/>
      <c r="AI217" s="290"/>
      <c r="AJ217" s="290"/>
    </row>
    <row r="218" spans="1:36" s="120" customFormat="1" x14ac:dyDescent="0.25">
      <c r="A218" s="46"/>
      <c r="B218" s="46"/>
      <c r="C218" s="158"/>
      <c r="D218" s="46"/>
      <c r="E218" s="46"/>
      <c r="F218" s="46"/>
      <c r="G218" s="151"/>
      <c r="H218" s="152"/>
      <c r="I218" s="151"/>
      <c r="J218" s="47"/>
      <c r="K218" s="47"/>
      <c r="L218" s="47"/>
      <c r="M218" s="47"/>
      <c r="N218" s="48"/>
      <c r="O218" s="218"/>
      <c r="AA218" s="289"/>
      <c r="AB218" s="289"/>
      <c r="AC218" s="289"/>
      <c r="AD218" s="290"/>
      <c r="AE218" s="290"/>
      <c r="AF218" s="290"/>
      <c r="AG218" s="290"/>
      <c r="AH218" s="291"/>
      <c r="AI218" s="290"/>
      <c r="AJ218" s="290"/>
    </row>
    <row r="219" spans="1:36" s="120" customFormat="1" x14ac:dyDescent="0.25">
      <c r="A219" s="46"/>
      <c r="B219" s="46"/>
      <c r="C219" s="158"/>
      <c r="D219" s="46"/>
      <c r="E219" s="46"/>
      <c r="F219" s="46"/>
      <c r="G219" s="151"/>
      <c r="H219" s="152"/>
      <c r="I219" s="151"/>
      <c r="J219" s="47"/>
      <c r="K219" s="47"/>
      <c r="L219" s="47"/>
      <c r="M219" s="47"/>
      <c r="N219" s="48"/>
      <c r="O219" s="218"/>
      <c r="AA219" s="289"/>
      <c r="AB219" s="289"/>
      <c r="AC219" s="289"/>
      <c r="AD219" s="290"/>
      <c r="AE219" s="290"/>
      <c r="AF219" s="290"/>
      <c r="AG219" s="290"/>
      <c r="AH219" s="291"/>
      <c r="AI219" s="290"/>
      <c r="AJ219" s="290"/>
    </row>
    <row r="220" spans="1:36" s="120" customFormat="1" x14ac:dyDescent="0.25">
      <c r="A220" s="46"/>
      <c r="B220" s="46"/>
      <c r="C220" s="158"/>
      <c r="D220" s="46"/>
      <c r="E220" s="46"/>
      <c r="F220" s="46"/>
      <c r="G220" s="151"/>
      <c r="H220" s="152"/>
      <c r="I220" s="151"/>
      <c r="J220" s="47"/>
      <c r="K220" s="47"/>
      <c r="L220" s="47"/>
      <c r="M220" s="47"/>
      <c r="N220" s="48"/>
      <c r="O220" s="218"/>
      <c r="AA220" s="289"/>
      <c r="AB220" s="289"/>
      <c r="AC220" s="289"/>
      <c r="AD220" s="290"/>
      <c r="AE220" s="290"/>
      <c r="AF220" s="290"/>
      <c r="AG220" s="290"/>
      <c r="AH220" s="291"/>
      <c r="AI220" s="290"/>
      <c r="AJ220" s="290"/>
    </row>
    <row r="221" spans="1:36" s="120" customFormat="1" x14ac:dyDescent="0.25">
      <c r="A221" s="46"/>
      <c r="B221" s="46"/>
      <c r="C221" s="158"/>
      <c r="D221" s="46"/>
      <c r="E221" s="46"/>
      <c r="F221" s="46"/>
      <c r="G221" s="151"/>
      <c r="H221" s="152"/>
      <c r="I221" s="151"/>
      <c r="J221" s="47"/>
      <c r="K221" s="47"/>
      <c r="L221" s="47"/>
      <c r="M221" s="47"/>
      <c r="N221" s="48"/>
      <c r="O221" s="218"/>
      <c r="AA221" s="289"/>
      <c r="AB221" s="289"/>
      <c r="AC221" s="289"/>
      <c r="AD221" s="290"/>
      <c r="AE221" s="290"/>
      <c r="AF221" s="290"/>
      <c r="AG221" s="290"/>
      <c r="AH221" s="291"/>
      <c r="AI221" s="290"/>
      <c r="AJ221" s="290"/>
    </row>
    <row r="222" spans="1:36" s="120" customFormat="1" x14ac:dyDescent="0.25">
      <c r="A222" s="46"/>
      <c r="B222" s="46"/>
      <c r="C222" s="158"/>
      <c r="D222" s="46"/>
      <c r="E222" s="46"/>
      <c r="F222" s="46"/>
      <c r="G222" s="151"/>
      <c r="H222" s="152"/>
      <c r="I222" s="151"/>
      <c r="J222" s="47"/>
      <c r="K222" s="47"/>
      <c r="L222" s="47"/>
      <c r="M222" s="47"/>
      <c r="N222" s="48"/>
      <c r="O222" s="218"/>
      <c r="AA222" s="289"/>
      <c r="AB222" s="289"/>
      <c r="AC222" s="289"/>
      <c r="AD222" s="290"/>
      <c r="AE222" s="290"/>
      <c r="AF222" s="290"/>
      <c r="AG222" s="290"/>
      <c r="AH222" s="291"/>
      <c r="AI222" s="290"/>
      <c r="AJ222" s="290"/>
    </row>
    <row r="223" spans="1:36" s="120" customFormat="1" x14ac:dyDescent="0.25">
      <c r="A223" s="46"/>
      <c r="B223" s="46"/>
      <c r="C223" s="158"/>
      <c r="D223" s="46"/>
      <c r="E223" s="46"/>
      <c r="F223" s="46"/>
      <c r="G223" s="151"/>
      <c r="H223" s="152"/>
      <c r="I223" s="151"/>
      <c r="J223" s="47"/>
      <c r="K223" s="47"/>
      <c r="L223" s="47"/>
      <c r="M223" s="47"/>
      <c r="N223" s="48"/>
      <c r="O223" s="218"/>
      <c r="AA223" s="289"/>
      <c r="AB223" s="289"/>
      <c r="AC223" s="289"/>
      <c r="AD223" s="290"/>
      <c r="AE223" s="290"/>
      <c r="AF223" s="290"/>
      <c r="AG223" s="290"/>
      <c r="AH223" s="291"/>
      <c r="AI223" s="290"/>
      <c r="AJ223" s="290"/>
    </row>
    <row r="224" spans="1:36" s="120" customFormat="1" x14ac:dyDescent="0.25">
      <c r="A224" s="46"/>
      <c r="B224" s="46"/>
      <c r="C224" s="158"/>
      <c r="D224" s="46"/>
      <c r="E224" s="46"/>
      <c r="F224" s="46"/>
      <c r="G224" s="151"/>
      <c r="H224" s="152"/>
      <c r="I224" s="151"/>
      <c r="J224" s="47"/>
      <c r="K224" s="47"/>
      <c r="L224" s="47"/>
      <c r="M224" s="47"/>
      <c r="N224" s="48"/>
      <c r="O224" s="218"/>
      <c r="AA224" s="289"/>
      <c r="AB224" s="289"/>
      <c r="AC224" s="289"/>
      <c r="AD224" s="290"/>
      <c r="AE224" s="290"/>
      <c r="AF224" s="290"/>
      <c r="AG224" s="290"/>
      <c r="AH224" s="291"/>
      <c r="AI224" s="290"/>
      <c r="AJ224" s="290"/>
    </row>
    <row r="225" spans="1:36" s="120" customFormat="1" x14ac:dyDescent="0.25">
      <c r="A225" s="46"/>
      <c r="B225" s="46"/>
      <c r="C225" s="158"/>
      <c r="D225" s="46"/>
      <c r="E225" s="46"/>
      <c r="F225" s="46"/>
      <c r="G225" s="151"/>
      <c r="H225" s="152"/>
      <c r="I225" s="151"/>
      <c r="J225" s="47"/>
      <c r="K225" s="47"/>
      <c r="L225" s="47"/>
      <c r="M225" s="47"/>
      <c r="N225" s="48"/>
      <c r="O225" s="218"/>
      <c r="AA225" s="289"/>
      <c r="AB225" s="289"/>
      <c r="AC225" s="289"/>
      <c r="AD225" s="290"/>
      <c r="AE225" s="290"/>
      <c r="AF225" s="290"/>
      <c r="AG225" s="290"/>
      <c r="AH225" s="291"/>
      <c r="AI225" s="290"/>
      <c r="AJ225" s="290"/>
    </row>
    <row r="226" spans="1:36" s="120" customFormat="1" x14ac:dyDescent="0.25">
      <c r="A226" s="46"/>
      <c r="B226" s="46"/>
      <c r="C226" s="158"/>
      <c r="D226" s="46"/>
      <c r="E226" s="46"/>
      <c r="F226" s="46"/>
      <c r="G226" s="151"/>
      <c r="H226" s="152"/>
      <c r="I226" s="151"/>
      <c r="J226" s="47"/>
      <c r="K226" s="47"/>
      <c r="L226" s="47"/>
      <c r="M226" s="47"/>
      <c r="N226" s="48"/>
      <c r="O226" s="218"/>
      <c r="AA226" s="289"/>
      <c r="AB226" s="289"/>
      <c r="AC226" s="289"/>
      <c r="AD226" s="290"/>
      <c r="AE226" s="290"/>
      <c r="AF226" s="290"/>
      <c r="AG226" s="290"/>
      <c r="AH226" s="291"/>
      <c r="AI226" s="290"/>
      <c r="AJ226" s="290"/>
    </row>
    <row r="227" spans="1:36" s="120" customFormat="1" x14ac:dyDescent="0.25">
      <c r="A227" s="46"/>
      <c r="B227" s="46"/>
      <c r="C227" s="158"/>
      <c r="D227" s="46"/>
      <c r="E227" s="46"/>
      <c r="F227" s="46"/>
      <c r="G227" s="151"/>
      <c r="H227" s="152"/>
      <c r="I227" s="151"/>
      <c r="J227" s="47"/>
      <c r="K227" s="47"/>
      <c r="L227" s="47"/>
      <c r="M227" s="47"/>
      <c r="N227" s="48"/>
      <c r="O227" s="218"/>
      <c r="AA227" s="289"/>
      <c r="AB227" s="289"/>
      <c r="AC227" s="289"/>
      <c r="AD227" s="290"/>
      <c r="AE227" s="290"/>
      <c r="AF227" s="290"/>
      <c r="AG227" s="290"/>
      <c r="AH227" s="291"/>
      <c r="AI227" s="290"/>
      <c r="AJ227" s="290"/>
    </row>
    <row r="228" spans="1:36" s="120" customFormat="1" x14ac:dyDescent="0.25">
      <c r="A228" s="46"/>
      <c r="B228" s="46"/>
      <c r="C228" s="158"/>
      <c r="D228" s="46"/>
      <c r="E228" s="46"/>
      <c r="F228" s="46"/>
      <c r="G228" s="151"/>
      <c r="H228" s="152"/>
      <c r="I228" s="151"/>
      <c r="J228" s="47"/>
      <c r="K228" s="47"/>
      <c r="L228" s="47"/>
      <c r="M228" s="47"/>
      <c r="N228" s="48"/>
      <c r="O228" s="218"/>
      <c r="AA228" s="289"/>
      <c r="AB228" s="289"/>
      <c r="AC228" s="289"/>
      <c r="AD228" s="290"/>
      <c r="AE228" s="290"/>
      <c r="AF228" s="290"/>
      <c r="AG228" s="290"/>
      <c r="AH228" s="291"/>
      <c r="AI228" s="290"/>
      <c r="AJ228" s="290"/>
    </row>
    <row r="229" spans="1:36" s="120" customFormat="1" x14ac:dyDescent="0.25">
      <c r="A229" s="46"/>
      <c r="B229" s="46"/>
      <c r="C229" s="158"/>
      <c r="D229" s="46"/>
      <c r="E229" s="46"/>
      <c r="F229" s="46"/>
      <c r="G229" s="151"/>
      <c r="H229" s="152"/>
      <c r="I229" s="151"/>
      <c r="J229" s="47"/>
      <c r="K229" s="47"/>
      <c r="L229" s="47"/>
      <c r="M229" s="47"/>
      <c r="N229" s="48"/>
      <c r="O229" s="218"/>
      <c r="AA229" s="289"/>
      <c r="AB229" s="289"/>
      <c r="AC229" s="289"/>
      <c r="AD229" s="290"/>
      <c r="AE229" s="290"/>
      <c r="AF229" s="290"/>
      <c r="AG229" s="290"/>
      <c r="AH229" s="291"/>
      <c r="AI229" s="290"/>
      <c r="AJ229" s="290"/>
    </row>
    <row r="230" spans="1:36" s="120" customFormat="1" x14ac:dyDescent="0.25">
      <c r="A230" s="46"/>
      <c r="B230" s="46"/>
      <c r="C230" s="158"/>
      <c r="D230" s="46"/>
      <c r="E230" s="46"/>
      <c r="F230" s="46"/>
      <c r="G230" s="151"/>
      <c r="H230" s="152"/>
      <c r="I230" s="151"/>
      <c r="J230" s="47"/>
      <c r="K230" s="47"/>
      <c r="L230" s="47"/>
      <c r="M230" s="47"/>
      <c r="N230" s="48"/>
      <c r="O230" s="218"/>
      <c r="AA230" s="289"/>
      <c r="AB230" s="289"/>
      <c r="AC230" s="289"/>
      <c r="AD230" s="290"/>
      <c r="AE230" s="290"/>
      <c r="AF230" s="290"/>
      <c r="AG230" s="290"/>
      <c r="AH230" s="291"/>
      <c r="AI230" s="290"/>
      <c r="AJ230" s="290"/>
    </row>
    <row r="231" spans="1:36" s="120" customFormat="1" x14ac:dyDescent="0.25">
      <c r="A231" s="46"/>
      <c r="B231" s="46"/>
      <c r="C231" s="158"/>
      <c r="D231" s="46"/>
      <c r="E231" s="46"/>
      <c r="F231" s="46"/>
      <c r="G231" s="151"/>
      <c r="H231" s="152"/>
      <c r="I231" s="151"/>
      <c r="J231" s="47"/>
      <c r="K231" s="47"/>
      <c r="L231" s="47"/>
      <c r="M231" s="47"/>
      <c r="N231" s="48"/>
      <c r="O231" s="218"/>
      <c r="AA231" s="289"/>
      <c r="AB231" s="289"/>
      <c r="AC231" s="289"/>
      <c r="AD231" s="290"/>
      <c r="AE231" s="290"/>
      <c r="AF231" s="290"/>
      <c r="AG231" s="290"/>
      <c r="AH231" s="291"/>
      <c r="AI231" s="290"/>
      <c r="AJ231" s="290"/>
    </row>
    <row r="232" spans="1:36" s="120" customFormat="1" x14ac:dyDescent="0.25">
      <c r="A232" s="46"/>
      <c r="B232" s="46"/>
      <c r="C232" s="158"/>
      <c r="D232" s="46"/>
      <c r="E232" s="46"/>
      <c r="F232" s="46"/>
      <c r="G232" s="151"/>
      <c r="H232" s="152"/>
      <c r="I232" s="151"/>
      <c r="J232" s="47"/>
      <c r="K232" s="47"/>
      <c r="L232" s="47"/>
      <c r="M232" s="47"/>
      <c r="N232" s="48"/>
      <c r="O232" s="218"/>
      <c r="AA232" s="289"/>
      <c r="AB232" s="289"/>
      <c r="AC232" s="289"/>
      <c r="AD232" s="290"/>
      <c r="AE232" s="290"/>
      <c r="AF232" s="290"/>
      <c r="AG232" s="290"/>
      <c r="AH232" s="291"/>
      <c r="AI232" s="290"/>
      <c r="AJ232" s="290"/>
    </row>
    <row r="233" spans="1:36" s="120" customFormat="1" x14ac:dyDescent="0.25">
      <c r="A233" s="46"/>
      <c r="B233" s="46"/>
      <c r="C233" s="158"/>
      <c r="D233" s="46"/>
      <c r="E233" s="46"/>
      <c r="F233" s="46"/>
      <c r="G233" s="151"/>
      <c r="H233" s="152"/>
      <c r="I233" s="151"/>
      <c r="J233" s="47"/>
      <c r="K233" s="47"/>
      <c r="L233" s="47"/>
      <c r="M233" s="47"/>
      <c r="N233" s="48"/>
      <c r="O233" s="218"/>
      <c r="AA233" s="289"/>
      <c r="AB233" s="289"/>
      <c r="AC233" s="289"/>
      <c r="AD233" s="290"/>
      <c r="AE233" s="290"/>
      <c r="AF233" s="290"/>
      <c r="AG233" s="290"/>
      <c r="AH233" s="291"/>
      <c r="AI233" s="290"/>
      <c r="AJ233" s="290"/>
    </row>
    <row r="234" spans="1:36" s="120" customFormat="1" x14ac:dyDescent="0.25">
      <c r="A234" s="46"/>
      <c r="B234" s="46"/>
      <c r="C234" s="158"/>
      <c r="D234" s="46"/>
      <c r="E234" s="46"/>
      <c r="F234" s="46"/>
      <c r="G234" s="151"/>
      <c r="H234" s="152"/>
      <c r="I234" s="151"/>
      <c r="J234" s="47"/>
      <c r="K234" s="47"/>
      <c r="L234" s="47"/>
      <c r="M234" s="47"/>
      <c r="N234" s="48"/>
      <c r="O234" s="218"/>
      <c r="AA234" s="289"/>
      <c r="AB234" s="289"/>
      <c r="AC234" s="289"/>
      <c r="AD234" s="290"/>
      <c r="AE234" s="290"/>
      <c r="AF234" s="290"/>
      <c r="AG234" s="290"/>
      <c r="AH234" s="291"/>
      <c r="AI234" s="290"/>
      <c r="AJ234" s="290"/>
    </row>
    <row r="235" spans="1:36" s="120" customFormat="1" x14ac:dyDescent="0.25">
      <c r="A235" s="46"/>
      <c r="B235" s="46"/>
      <c r="C235" s="158"/>
      <c r="D235" s="46"/>
      <c r="E235" s="46"/>
      <c r="F235" s="46"/>
      <c r="G235" s="151"/>
      <c r="H235" s="152"/>
      <c r="I235" s="151"/>
      <c r="J235" s="47"/>
      <c r="K235" s="47"/>
      <c r="L235" s="47"/>
      <c r="M235" s="47"/>
      <c r="N235" s="48"/>
      <c r="O235" s="218"/>
      <c r="AA235" s="289"/>
      <c r="AB235" s="289"/>
      <c r="AC235" s="289"/>
      <c r="AD235" s="290"/>
      <c r="AE235" s="290"/>
      <c r="AF235" s="290"/>
      <c r="AG235" s="290"/>
      <c r="AH235" s="291"/>
      <c r="AI235" s="290"/>
      <c r="AJ235" s="290"/>
    </row>
    <row r="236" spans="1:36" s="120" customFormat="1" x14ac:dyDescent="0.25">
      <c r="A236" s="46"/>
      <c r="B236" s="46"/>
      <c r="C236" s="158"/>
      <c r="D236" s="46"/>
      <c r="E236" s="46"/>
      <c r="F236" s="46"/>
      <c r="G236" s="151"/>
      <c r="H236" s="152"/>
      <c r="I236" s="151"/>
      <c r="J236" s="47"/>
      <c r="K236" s="47"/>
      <c r="L236" s="47"/>
      <c r="M236" s="47"/>
      <c r="N236" s="48"/>
      <c r="O236" s="218"/>
      <c r="AA236" s="289"/>
      <c r="AB236" s="289"/>
      <c r="AC236" s="289"/>
      <c r="AD236" s="290"/>
      <c r="AE236" s="290"/>
      <c r="AF236" s="290"/>
      <c r="AG236" s="290"/>
      <c r="AH236" s="291"/>
      <c r="AI236" s="290"/>
      <c r="AJ236" s="290"/>
    </row>
    <row r="237" spans="1:36" s="120" customFormat="1" x14ac:dyDescent="0.25">
      <c r="A237" s="46"/>
      <c r="B237" s="46"/>
      <c r="C237" s="158"/>
      <c r="D237" s="46"/>
      <c r="E237" s="46"/>
      <c r="F237" s="46"/>
      <c r="G237" s="151"/>
      <c r="H237" s="152"/>
      <c r="I237" s="151"/>
      <c r="J237" s="47"/>
      <c r="K237" s="47"/>
      <c r="L237" s="47"/>
      <c r="M237" s="47"/>
      <c r="N237" s="48"/>
      <c r="O237" s="218"/>
      <c r="AA237" s="289"/>
      <c r="AB237" s="289"/>
      <c r="AC237" s="289"/>
      <c r="AD237" s="290"/>
      <c r="AE237" s="290"/>
      <c r="AF237" s="290"/>
      <c r="AG237" s="290"/>
      <c r="AH237" s="291"/>
      <c r="AI237" s="290"/>
      <c r="AJ237" s="290"/>
    </row>
    <row r="238" spans="1:36" s="120" customFormat="1" x14ac:dyDescent="0.25">
      <c r="A238" s="46"/>
      <c r="B238" s="46"/>
      <c r="C238" s="158"/>
      <c r="D238" s="46"/>
      <c r="E238" s="46"/>
      <c r="F238" s="46"/>
      <c r="G238" s="151"/>
      <c r="H238" s="152"/>
      <c r="I238" s="151"/>
      <c r="J238" s="47"/>
      <c r="K238" s="47"/>
      <c r="L238" s="47"/>
      <c r="M238" s="47"/>
      <c r="N238" s="48"/>
      <c r="O238" s="218"/>
      <c r="AA238" s="289"/>
      <c r="AB238" s="289"/>
      <c r="AC238" s="289"/>
      <c r="AD238" s="290"/>
      <c r="AE238" s="290"/>
      <c r="AF238" s="290"/>
      <c r="AG238" s="290"/>
      <c r="AH238" s="291"/>
      <c r="AI238" s="290"/>
      <c r="AJ238" s="290"/>
    </row>
    <row r="239" spans="1:36" s="120" customFormat="1" x14ac:dyDescent="0.25">
      <c r="A239" s="46"/>
      <c r="B239" s="46"/>
      <c r="C239" s="158"/>
      <c r="D239" s="46"/>
      <c r="E239" s="46"/>
      <c r="F239" s="46"/>
      <c r="G239" s="151"/>
      <c r="H239" s="152"/>
      <c r="I239" s="151"/>
      <c r="J239" s="47"/>
      <c r="K239" s="47"/>
      <c r="L239" s="47"/>
      <c r="M239" s="47"/>
      <c r="N239" s="48"/>
      <c r="O239" s="218"/>
      <c r="AA239" s="289"/>
      <c r="AB239" s="289"/>
      <c r="AC239" s="289"/>
      <c r="AD239" s="290"/>
      <c r="AE239" s="290"/>
      <c r="AF239" s="290"/>
      <c r="AG239" s="290"/>
      <c r="AH239" s="291"/>
      <c r="AI239" s="290"/>
      <c r="AJ239" s="290"/>
    </row>
    <row r="240" spans="1:36" s="120" customFormat="1" x14ac:dyDescent="0.25">
      <c r="A240" s="46"/>
      <c r="B240" s="46"/>
      <c r="C240" s="158"/>
      <c r="D240" s="46"/>
      <c r="E240" s="46"/>
      <c r="F240" s="46"/>
      <c r="G240" s="151"/>
      <c r="H240" s="152"/>
      <c r="I240" s="151"/>
      <c r="J240" s="47"/>
      <c r="K240" s="47"/>
      <c r="L240" s="47"/>
      <c r="M240" s="47"/>
      <c r="N240" s="48"/>
      <c r="O240" s="218"/>
      <c r="AA240" s="289"/>
      <c r="AB240" s="289"/>
      <c r="AC240" s="289"/>
      <c r="AD240" s="290"/>
      <c r="AE240" s="290"/>
      <c r="AF240" s="290"/>
      <c r="AG240" s="290"/>
      <c r="AH240" s="291"/>
      <c r="AI240" s="290"/>
      <c r="AJ240" s="290"/>
    </row>
    <row r="241" spans="1:36" s="120" customFormat="1" x14ac:dyDescent="0.25">
      <c r="A241" s="46"/>
      <c r="B241" s="46"/>
      <c r="C241" s="158"/>
      <c r="D241" s="46"/>
      <c r="E241" s="46"/>
      <c r="F241" s="46"/>
      <c r="G241" s="151"/>
      <c r="H241" s="152"/>
      <c r="I241" s="151"/>
      <c r="J241" s="47"/>
      <c r="K241" s="47"/>
      <c r="L241" s="47"/>
      <c r="M241" s="47"/>
      <c r="N241" s="48"/>
      <c r="O241" s="218"/>
      <c r="AA241" s="289"/>
      <c r="AB241" s="289"/>
      <c r="AC241" s="289"/>
      <c r="AD241" s="290"/>
      <c r="AE241" s="290"/>
      <c r="AF241" s="290"/>
      <c r="AG241" s="290"/>
      <c r="AH241" s="291"/>
      <c r="AI241" s="290"/>
      <c r="AJ241" s="290"/>
    </row>
    <row r="242" spans="1:36" s="120" customFormat="1" x14ac:dyDescent="0.25">
      <c r="A242" s="46"/>
      <c r="B242" s="46"/>
      <c r="C242" s="158"/>
      <c r="D242" s="46"/>
      <c r="E242" s="46"/>
      <c r="F242" s="46"/>
      <c r="G242" s="151"/>
      <c r="H242" s="152"/>
      <c r="I242" s="151"/>
      <c r="J242" s="47"/>
      <c r="K242" s="47"/>
      <c r="L242" s="47"/>
      <c r="M242" s="47"/>
      <c r="N242" s="48"/>
      <c r="O242" s="218"/>
      <c r="AA242" s="289"/>
      <c r="AB242" s="289"/>
      <c r="AC242" s="289"/>
      <c r="AD242" s="290"/>
      <c r="AE242" s="290"/>
      <c r="AF242" s="290"/>
      <c r="AG242" s="290"/>
      <c r="AH242" s="291"/>
      <c r="AI242" s="290"/>
      <c r="AJ242" s="290"/>
    </row>
    <row r="243" spans="1:36" s="120" customFormat="1" x14ac:dyDescent="0.25">
      <c r="A243" s="46"/>
      <c r="B243" s="46"/>
      <c r="C243" s="158"/>
      <c r="D243" s="46"/>
      <c r="E243" s="46"/>
      <c r="F243" s="46"/>
      <c r="G243" s="151"/>
      <c r="H243" s="152"/>
      <c r="I243" s="151"/>
      <c r="J243" s="47"/>
      <c r="K243" s="47"/>
      <c r="L243" s="47"/>
      <c r="M243" s="47"/>
      <c r="N243" s="48"/>
      <c r="O243" s="218"/>
      <c r="AA243" s="289"/>
      <c r="AB243" s="289"/>
      <c r="AC243" s="289"/>
      <c r="AD243" s="290"/>
      <c r="AE243" s="290"/>
      <c r="AF243" s="290"/>
      <c r="AG243" s="290"/>
      <c r="AH243" s="291"/>
      <c r="AI243" s="290"/>
      <c r="AJ243" s="290"/>
    </row>
    <row r="244" spans="1:36" s="120" customFormat="1" x14ac:dyDescent="0.25">
      <c r="A244" s="46"/>
      <c r="B244" s="46"/>
      <c r="C244" s="158"/>
      <c r="D244" s="46"/>
      <c r="E244" s="46"/>
      <c r="F244" s="46"/>
      <c r="G244" s="151"/>
      <c r="H244" s="152"/>
      <c r="I244" s="151"/>
      <c r="J244" s="47"/>
      <c r="K244" s="47"/>
      <c r="L244" s="47"/>
      <c r="M244" s="47"/>
      <c r="N244" s="48"/>
      <c r="O244" s="218"/>
      <c r="AA244" s="289"/>
      <c r="AB244" s="289"/>
      <c r="AC244" s="289"/>
      <c r="AD244" s="290"/>
      <c r="AE244" s="290"/>
      <c r="AF244" s="290"/>
      <c r="AG244" s="290"/>
      <c r="AH244" s="291"/>
      <c r="AI244" s="290"/>
      <c r="AJ244" s="290"/>
    </row>
    <row r="245" spans="1:36" s="120" customFormat="1" x14ac:dyDescent="0.25">
      <c r="A245" s="46"/>
      <c r="B245" s="46"/>
      <c r="C245" s="158"/>
      <c r="D245" s="46"/>
      <c r="E245" s="46"/>
      <c r="F245" s="46"/>
      <c r="G245" s="151"/>
      <c r="H245" s="152"/>
      <c r="I245" s="151"/>
      <c r="J245" s="47"/>
      <c r="K245" s="47"/>
      <c r="L245" s="47"/>
      <c r="M245" s="47"/>
      <c r="N245" s="48"/>
      <c r="O245" s="218"/>
      <c r="AA245" s="289"/>
      <c r="AB245" s="289"/>
      <c r="AC245" s="289"/>
      <c r="AD245" s="290"/>
      <c r="AE245" s="290"/>
      <c r="AF245" s="290"/>
      <c r="AG245" s="290"/>
      <c r="AH245" s="291"/>
      <c r="AI245" s="290"/>
      <c r="AJ245" s="290"/>
    </row>
    <row r="246" spans="1:36" s="120" customFormat="1" x14ac:dyDescent="0.25">
      <c r="A246" s="46"/>
      <c r="B246" s="46"/>
      <c r="C246" s="158"/>
      <c r="D246" s="46"/>
      <c r="E246" s="46"/>
      <c r="F246" s="46"/>
      <c r="G246" s="151"/>
      <c r="H246" s="152"/>
      <c r="I246" s="151"/>
      <c r="J246" s="47"/>
      <c r="K246" s="47"/>
      <c r="L246" s="47"/>
      <c r="M246" s="47"/>
      <c r="N246" s="48"/>
      <c r="O246" s="218"/>
      <c r="AA246" s="289"/>
      <c r="AB246" s="289"/>
      <c r="AC246" s="289"/>
      <c r="AD246" s="290"/>
      <c r="AE246" s="290"/>
      <c r="AF246" s="290"/>
      <c r="AG246" s="290"/>
      <c r="AH246" s="291"/>
      <c r="AI246" s="290"/>
      <c r="AJ246" s="290"/>
    </row>
    <row r="247" spans="1:36" s="120" customFormat="1" x14ac:dyDescent="0.25">
      <c r="A247" s="46"/>
      <c r="B247" s="46"/>
      <c r="C247" s="158"/>
      <c r="D247" s="46"/>
      <c r="E247" s="46"/>
      <c r="F247" s="46"/>
      <c r="G247" s="151"/>
      <c r="H247" s="152"/>
      <c r="I247" s="151"/>
      <c r="J247" s="47"/>
      <c r="K247" s="47"/>
      <c r="L247" s="47"/>
      <c r="M247" s="47"/>
      <c r="N247" s="48"/>
      <c r="O247" s="218"/>
      <c r="AA247" s="289"/>
      <c r="AB247" s="289"/>
      <c r="AC247" s="289"/>
      <c r="AD247" s="290"/>
      <c r="AE247" s="290"/>
      <c r="AF247" s="290"/>
      <c r="AG247" s="290"/>
      <c r="AH247" s="291"/>
      <c r="AI247" s="290"/>
      <c r="AJ247" s="290"/>
    </row>
    <row r="248" spans="1:36" s="120" customFormat="1" x14ac:dyDescent="0.25">
      <c r="A248" s="46"/>
      <c r="B248" s="46"/>
      <c r="C248" s="158"/>
      <c r="D248" s="46"/>
      <c r="E248" s="46"/>
      <c r="F248" s="46"/>
      <c r="G248" s="151"/>
      <c r="H248" s="152"/>
      <c r="I248" s="151"/>
      <c r="J248" s="47"/>
      <c r="K248" s="47"/>
      <c r="L248" s="47"/>
      <c r="M248" s="47"/>
      <c r="N248" s="48"/>
      <c r="O248" s="218"/>
      <c r="AA248" s="289"/>
      <c r="AB248" s="289"/>
      <c r="AC248" s="289"/>
      <c r="AD248" s="290"/>
      <c r="AE248" s="290"/>
      <c r="AF248" s="290"/>
      <c r="AG248" s="290"/>
      <c r="AH248" s="291"/>
      <c r="AI248" s="290"/>
      <c r="AJ248" s="290"/>
    </row>
    <row r="249" spans="1:36" s="120" customFormat="1" x14ac:dyDescent="0.25">
      <c r="A249" s="46"/>
      <c r="B249" s="46"/>
      <c r="C249" s="158"/>
      <c r="D249" s="46"/>
      <c r="E249" s="46"/>
      <c r="F249" s="46"/>
      <c r="G249" s="151"/>
      <c r="H249" s="152"/>
      <c r="I249" s="151"/>
      <c r="J249" s="47"/>
      <c r="K249" s="47"/>
      <c r="L249" s="47"/>
      <c r="M249" s="47"/>
      <c r="N249" s="48"/>
      <c r="O249" s="218"/>
      <c r="AA249" s="289"/>
      <c r="AB249" s="289"/>
      <c r="AC249" s="289"/>
      <c r="AD249" s="290"/>
      <c r="AE249" s="290"/>
      <c r="AF249" s="290"/>
      <c r="AG249" s="290"/>
      <c r="AH249" s="291"/>
      <c r="AI249" s="290"/>
      <c r="AJ249" s="290"/>
    </row>
    <row r="250" spans="1:36" s="120" customFormat="1" x14ac:dyDescent="0.25">
      <c r="A250" s="46"/>
      <c r="B250" s="46"/>
      <c r="C250" s="158"/>
      <c r="D250" s="46"/>
      <c r="E250" s="46"/>
      <c r="F250" s="46"/>
      <c r="G250" s="151"/>
      <c r="H250" s="152"/>
      <c r="I250" s="151"/>
      <c r="J250" s="47"/>
      <c r="K250" s="47"/>
      <c r="L250" s="47"/>
      <c r="M250" s="47"/>
      <c r="N250" s="48"/>
      <c r="O250" s="218"/>
      <c r="AA250" s="289"/>
      <c r="AB250" s="289"/>
      <c r="AC250" s="289"/>
      <c r="AD250" s="290"/>
      <c r="AE250" s="290"/>
      <c r="AF250" s="290"/>
      <c r="AG250" s="290"/>
      <c r="AH250" s="291"/>
      <c r="AI250" s="290"/>
      <c r="AJ250" s="290"/>
    </row>
    <row r="251" spans="1:36" s="120" customFormat="1" x14ac:dyDescent="0.25">
      <c r="A251" s="46"/>
      <c r="B251" s="46"/>
      <c r="C251" s="158"/>
      <c r="D251" s="46"/>
      <c r="E251" s="46"/>
      <c r="F251" s="46"/>
      <c r="G251" s="151"/>
      <c r="H251" s="152"/>
      <c r="I251" s="151"/>
      <c r="J251" s="47"/>
      <c r="K251" s="47"/>
      <c r="L251" s="47"/>
      <c r="M251" s="47"/>
      <c r="N251" s="48"/>
      <c r="O251" s="218"/>
      <c r="AA251" s="289"/>
      <c r="AB251" s="289"/>
      <c r="AC251" s="289"/>
      <c r="AD251" s="290"/>
      <c r="AE251" s="290"/>
      <c r="AF251" s="290"/>
      <c r="AG251" s="290"/>
      <c r="AH251" s="291"/>
      <c r="AI251" s="290"/>
      <c r="AJ251" s="290"/>
    </row>
    <row r="252" spans="1:36" s="120" customFormat="1" x14ac:dyDescent="0.25">
      <c r="A252" s="46"/>
      <c r="B252" s="46"/>
      <c r="C252" s="158"/>
      <c r="D252" s="46"/>
      <c r="E252" s="46"/>
      <c r="F252" s="46"/>
      <c r="G252" s="151"/>
      <c r="H252" s="152"/>
      <c r="I252" s="151"/>
      <c r="J252" s="47"/>
      <c r="K252" s="47"/>
      <c r="L252" s="47"/>
      <c r="M252" s="47"/>
      <c r="N252" s="48"/>
      <c r="O252" s="218"/>
      <c r="AA252" s="289"/>
      <c r="AB252" s="289"/>
      <c r="AC252" s="289"/>
      <c r="AD252" s="290"/>
      <c r="AE252" s="290"/>
      <c r="AF252" s="290"/>
      <c r="AG252" s="290"/>
      <c r="AH252" s="291"/>
      <c r="AI252" s="290"/>
      <c r="AJ252" s="290"/>
    </row>
    <row r="253" spans="1:36" s="120" customFormat="1" x14ac:dyDescent="0.25">
      <c r="A253" s="46"/>
      <c r="B253" s="46"/>
      <c r="C253" s="158"/>
      <c r="D253" s="46"/>
      <c r="E253" s="46"/>
      <c r="F253" s="46"/>
      <c r="G253" s="151"/>
      <c r="H253" s="152"/>
      <c r="I253" s="151"/>
      <c r="J253" s="47"/>
      <c r="K253" s="47"/>
      <c r="L253" s="47"/>
      <c r="M253" s="47"/>
      <c r="N253" s="48"/>
      <c r="O253" s="218"/>
      <c r="AA253" s="289"/>
      <c r="AB253" s="289"/>
      <c r="AC253" s="289"/>
      <c r="AD253" s="290"/>
      <c r="AE253" s="290"/>
      <c r="AF253" s="290"/>
      <c r="AG253" s="290"/>
      <c r="AH253" s="291"/>
      <c r="AI253" s="290"/>
      <c r="AJ253" s="290"/>
    </row>
    <row r="254" spans="1:36" s="120" customFormat="1" x14ac:dyDescent="0.25">
      <c r="A254" s="46"/>
      <c r="B254" s="46"/>
      <c r="C254" s="158"/>
      <c r="D254" s="46"/>
      <c r="E254" s="46"/>
      <c r="F254" s="46"/>
      <c r="G254" s="151"/>
      <c r="H254" s="152"/>
      <c r="I254" s="151"/>
      <c r="J254" s="47"/>
      <c r="K254" s="47"/>
      <c r="L254" s="47"/>
      <c r="M254" s="47"/>
      <c r="N254" s="48"/>
      <c r="O254" s="218"/>
      <c r="AA254" s="289"/>
      <c r="AB254" s="289"/>
      <c r="AC254" s="289"/>
      <c r="AD254" s="290"/>
      <c r="AE254" s="290"/>
      <c r="AF254" s="290"/>
      <c r="AG254" s="290"/>
      <c r="AH254" s="291"/>
      <c r="AI254" s="290"/>
      <c r="AJ254" s="290"/>
    </row>
    <row r="255" spans="1:36" s="120" customFormat="1" x14ac:dyDescent="0.25">
      <c r="A255" s="46"/>
      <c r="B255" s="46"/>
      <c r="C255" s="158"/>
      <c r="D255" s="46"/>
      <c r="E255" s="46"/>
      <c r="F255" s="46"/>
      <c r="G255" s="151"/>
      <c r="H255" s="152"/>
      <c r="I255" s="151"/>
      <c r="J255" s="47"/>
      <c r="K255" s="47"/>
      <c r="L255" s="47"/>
      <c r="M255" s="47"/>
      <c r="N255" s="48"/>
      <c r="O255" s="218"/>
      <c r="AA255" s="289"/>
      <c r="AB255" s="289"/>
      <c r="AC255" s="289"/>
      <c r="AD255" s="290"/>
      <c r="AE255" s="290"/>
      <c r="AF255" s="290"/>
      <c r="AG255" s="290"/>
      <c r="AH255" s="291"/>
      <c r="AI255" s="290"/>
      <c r="AJ255" s="290"/>
    </row>
    <row r="256" spans="1:36" s="120" customFormat="1" x14ac:dyDescent="0.25">
      <c r="A256" s="46"/>
      <c r="B256" s="46"/>
      <c r="C256" s="158"/>
      <c r="D256" s="46"/>
      <c r="E256" s="46"/>
      <c r="F256" s="46"/>
      <c r="G256" s="151"/>
      <c r="H256" s="152"/>
      <c r="I256" s="151"/>
      <c r="J256" s="47"/>
      <c r="K256" s="47"/>
      <c r="L256" s="47"/>
      <c r="M256" s="47"/>
      <c r="N256" s="48"/>
      <c r="O256" s="218"/>
      <c r="AA256" s="289"/>
      <c r="AB256" s="289"/>
      <c r="AC256" s="289"/>
      <c r="AD256" s="290"/>
      <c r="AE256" s="290"/>
      <c r="AF256" s="290"/>
      <c r="AG256" s="290"/>
      <c r="AH256" s="291"/>
      <c r="AI256" s="290"/>
      <c r="AJ256" s="290"/>
    </row>
    <row r="257" spans="1:36" s="120" customFormat="1" x14ac:dyDescent="0.25">
      <c r="A257" s="46"/>
      <c r="B257" s="46"/>
      <c r="C257" s="158"/>
      <c r="D257" s="46"/>
      <c r="E257" s="46"/>
      <c r="F257" s="46"/>
      <c r="G257" s="151"/>
      <c r="H257" s="152"/>
      <c r="I257" s="151"/>
      <c r="J257" s="47"/>
      <c r="K257" s="47"/>
      <c r="L257" s="47"/>
      <c r="M257" s="47"/>
      <c r="N257" s="48"/>
      <c r="O257" s="218"/>
      <c r="AA257" s="289"/>
      <c r="AB257" s="289"/>
      <c r="AC257" s="289"/>
      <c r="AD257" s="290"/>
      <c r="AE257" s="290"/>
      <c r="AF257" s="290"/>
      <c r="AG257" s="290"/>
      <c r="AH257" s="291"/>
      <c r="AI257" s="290"/>
      <c r="AJ257" s="290"/>
    </row>
    <row r="258" spans="1:36" s="120" customFormat="1" x14ac:dyDescent="0.25">
      <c r="A258" s="46"/>
      <c r="B258" s="46"/>
      <c r="C258" s="158"/>
      <c r="D258" s="46"/>
      <c r="E258" s="46"/>
      <c r="F258" s="46"/>
      <c r="G258" s="151"/>
      <c r="H258" s="152"/>
      <c r="I258" s="151"/>
      <c r="J258" s="47"/>
      <c r="K258" s="47"/>
      <c r="L258" s="47"/>
      <c r="M258" s="47"/>
      <c r="N258" s="48"/>
      <c r="O258" s="218"/>
      <c r="AA258" s="289"/>
      <c r="AB258" s="289"/>
      <c r="AC258" s="289"/>
      <c r="AD258" s="290"/>
      <c r="AE258" s="290"/>
      <c r="AF258" s="290"/>
      <c r="AG258" s="290"/>
      <c r="AH258" s="291"/>
      <c r="AI258" s="290"/>
      <c r="AJ258" s="290"/>
    </row>
    <row r="259" spans="1:36" s="120" customFormat="1" x14ac:dyDescent="0.25">
      <c r="A259" s="46"/>
      <c r="B259" s="46"/>
      <c r="C259" s="158"/>
      <c r="D259" s="46"/>
      <c r="E259" s="46"/>
      <c r="F259" s="46"/>
      <c r="G259" s="151"/>
      <c r="H259" s="152"/>
      <c r="I259" s="151"/>
      <c r="J259" s="47"/>
      <c r="K259" s="47"/>
      <c r="L259" s="47"/>
      <c r="M259" s="47"/>
      <c r="N259" s="48"/>
      <c r="O259" s="218"/>
      <c r="AA259" s="289"/>
      <c r="AB259" s="289"/>
      <c r="AC259" s="289"/>
      <c r="AD259" s="290"/>
      <c r="AE259" s="290"/>
      <c r="AF259" s="290"/>
      <c r="AG259" s="290"/>
      <c r="AH259" s="291"/>
      <c r="AI259" s="290"/>
      <c r="AJ259" s="290"/>
    </row>
    <row r="260" spans="1:36" s="120" customFormat="1" x14ac:dyDescent="0.25">
      <c r="A260" s="46"/>
      <c r="B260" s="46"/>
      <c r="C260" s="158"/>
      <c r="D260" s="46"/>
      <c r="E260" s="46"/>
      <c r="F260" s="46"/>
      <c r="G260" s="151"/>
      <c r="H260" s="152"/>
      <c r="I260" s="151"/>
      <c r="J260" s="47"/>
      <c r="K260" s="47"/>
      <c r="L260" s="47"/>
      <c r="M260" s="47"/>
      <c r="N260" s="48"/>
      <c r="O260" s="218"/>
      <c r="AA260" s="289"/>
      <c r="AB260" s="289"/>
      <c r="AC260" s="289"/>
      <c r="AD260" s="290"/>
      <c r="AE260" s="290"/>
      <c r="AF260" s="290"/>
      <c r="AG260" s="290"/>
      <c r="AH260" s="291"/>
      <c r="AI260" s="290"/>
      <c r="AJ260" s="290"/>
    </row>
    <row r="261" spans="1:36" s="120" customFormat="1" x14ac:dyDescent="0.25">
      <c r="A261" s="46"/>
      <c r="B261" s="46"/>
      <c r="C261" s="158"/>
      <c r="D261" s="46"/>
      <c r="E261" s="46"/>
      <c r="F261" s="46"/>
      <c r="G261" s="151"/>
      <c r="H261" s="152"/>
      <c r="I261" s="151"/>
      <c r="J261" s="47"/>
      <c r="K261" s="47"/>
      <c r="L261" s="47"/>
      <c r="M261" s="47"/>
      <c r="N261" s="48"/>
      <c r="O261" s="218"/>
      <c r="AA261" s="289"/>
      <c r="AB261" s="289"/>
      <c r="AC261" s="289"/>
      <c r="AD261" s="290"/>
      <c r="AE261" s="290"/>
      <c r="AF261" s="290"/>
      <c r="AG261" s="290"/>
      <c r="AH261" s="291"/>
      <c r="AI261" s="290"/>
      <c r="AJ261" s="290"/>
    </row>
    <row r="262" spans="1:36" s="120" customFormat="1" x14ac:dyDescent="0.25">
      <c r="A262" s="46"/>
      <c r="B262" s="46"/>
      <c r="C262" s="158"/>
      <c r="D262" s="46"/>
      <c r="E262" s="46"/>
      <c r="F262" s="46"/>
      <c r="G262" s="151"/>
      <c r="H262" s="152"/>
      <c r="I262" s="151"/>
      <c r="J262" s="47"/>
      <c r="K262" s="47"/>
      <c r="L262" s="47"/>
      <c r="M262" s="47"/>
      <c r="N262" s="48"/>
      <c r="O262" s="218"/>
      <c r="AA262" s="289"/>
      <c r="AB262" s="289"/>
      <c r="AC262" s="289"/>
      <c r="AD262" s="290"/>
      <c r="AE262" s="290"/>
      <c r="AF262" s="290"/>
      <c r="AG262" s="290"/>
      <c r="AH262" s="291"/>
      <c r="AI262" s="290"/>
      <c r="AJ262" s="290"/>
    </row>
    <row r="263" spans="1:36" s="120" customFormat="1" x14ac:dyDescent="0.25">
      <c r="A263" s="46"/>
      <c r="B263" s="46"/>
      <c r="C263" s="158"/>
      <c r="D263" s="46"/>
      <c r="E263" s="46"/>
      <c r="F263" s="46"/>
      <c r="G263" s="151"/>
      <c r="H263" s="152"/>
      <c r="I263" s="151"/>
      <c r="J263" s="47"/>
      <c r="K263" s="47"/>
      <c r="L263" s="47"/>
      <c r="M263" s="47"/>
      <c r="N263" s="48"/>
      <c r="O263" s="218"/>
      <c r="AA263" s="289"/>
      <c r="AB263" s="289"/>
      <c r="AC263" s="289"/>
      <c r="AD263" s="290"/>
      <c r="AE263" s="290"/>
      <c r="AF263" s="290"/>
      <c r="AG263" s="290"/>
      <c r="AH263" s="291"/>
      <c r="AI263" s="290"/>
      <c r="AJ263" s="290"/>
    </row>
    <row r="264" spans="1:36" s="120" customFormat="1" x14ac:dyDescent="0.25">
      <c r="A264" s="46"/>
      <c r="B264" s="46"/>
      <c r="C264" s="158"/>
      <c r="D264" s="46"/>
      <c r="E264" s="46"/>
      <c r="F264" s="46"/>
      <c r="G264" s="151"/>
      <c r="H264" s="152"/>
      <c r="I264" s="151"/>
      <c r="J264" s="47"/>
      <c r="K264" s="47"/>
      <c r="L264" s="47"/>
      <c r="M264" s="47"/>
      <c r="N264" s="48"/>
      <c r="O264" s="218"/>
      <c r="AA264" s="289"/>
      <c r="AB264" s="289"/>
      <c r="AC264" s="289"/>
      <c r="AD264" s="290"/>
      <c r="AE264" s="290"/>
      <c r="AF264" s="290"/>
      <c r="AG264" s="290"/>
      <c r="AH264" s="291"/>
      <c r="AI264" s="290"/>
      <c r="AJ264" s="290"/>
    </row>
    <row r="265" spans="1:36" s="120" customFormat="1" x14ac:dyDescent="0.25">
      <c r="A265" s="46"/>
      <c r="B265" s="46"/>
      <c r="C265" s="158"/>
      <c r="D265" s="46"/>
      <c r="E265" s="46"/>
      <c r="F265" s="46"/>
      <c r="G265" s="151"/>
      <c r="H265" s="152"/>
      <c r="I265" s="151"/>
      <c r="J265" s="47"/>
      <c r="K265" s="47"/>
      <c r="L265" s="47"/>
      <c r="M265" s="47"/>
      <c r="N265" s="48"/>
      <c r="O265" s="218"/>
      <c r="AA265" s="289"/>
      <c r="AB265" s="289"/>
      <c r="AC265" s="289"/>
      <c r="AD265" s="290"/>
      <c r="AE265" s="290"/>
      <c r="AF265" s="290"/>
      <c r="AG265" s="290"/>
      <c r="AH265" s="291"/>
      <c r="AI265" s="290"/>
      <c r="AJ265" s="290"/>
    </row>
    <row r="266" spans="1:36" s="120" customFormat="1" x14ac:dyDescent="0.25">
      <c r="A266" s="46"/>
      <c r="B266" s="46"/>
      <c r="C266" s="158"/>
      <c r="D266" s="46"/>
      <c r="E266" s="46"/>
      <c r="F266" s="46"/>
      <c r="G266" s="151"/>
      <c r="H266" s="152"/>
      <c r="I266" s="151"/>
      <c r="J266" s="47"/>
      <c r="K266" s="47"/>
      <c r="L266" s="47"/>
      <c r="M266" s="47"/>
      <c r="N266" s="48"/>
      <c r="O266" s="218"/>
      <c r="AA266" s="289"/>
      <c r="AB266" s="289"/>
      <c r="AC266" s="289"/>
      <c r="AD266" s="290"/>
      <c r="AE266" s="290"/>
      <c r="AF266" s="290"/>
      <c r="AG266" s="290"/>
      <c r="AH266" s="291"/>
      <c r="AI266" s="290"/>
      <c r="AJ266" s="290"/>
    </row>
    <row r="267" spans="1:36" s="120" customFormat="1" x14ac:dyDescent="0.25">
      <c r="A267" s="46"/>
      <c r="B267" s="46"/>
      <c r="C267" s="158"/>
      <c r="D267" s="46"/>
      <c r="E267" s="46"/>
      <c r="F267" s="46"/>
      <c r="G267" s="151"/>
      <c r="H267" s="152"/>
      <c r="I267" s="151"/>
      <c r="J267" s="47"/>
      <c r="K267" s="47"/>
      <c r="L267" s="47"/>
      <c r="M267" s="47"/>
      <c r="N267" s="48"/>
      <c r="O267" s="218"/>
      <c r="AA267" s="289"/>
      <c r="AB267" s="289"/>
      <c r="AC267" s="289"/>
      <c r="AD267" s="290"/>
      <c r="AE267" s="290"/>
      <c r="AF267" s="290"/>
      <c r="AG267" s="290"/>
      <c r="AH267" s="291"/>
      <c r="AI267" s="290"/>
      <c r="AJ267" s="290"/>
    </row>
    <row r="268" spans="1:36" s="120" customFormat="1" x14ac:dyDescent="0.25">
      <c r="A268" s="46"/>
      <c r="B268" s="46"/>
      <c r="C268" s="158"/>
      <c r="D268" s="46"/>
      <c r="E268" s="46"/>
      <c r="F268" s="46"/>
      <c r="G268" s="151"/>
      <c r="H268" s="152"/>
      <c r="I268" s="151"/>
      <c r="J268" s="47"/>
      <c r="K268" s="47"/>
      <c r="L268" s="47"/>
      <c r="M268" s="47"/>
      <c r="N268" s="48"/>
      <c r="O268" s="218"/>
      <c r="AA268" s="289"/>
      <c r="AB268" s="289"/>
      <c r="AC268" s="289"/>
      <c r="AD268" s="290"/>
      <c r="AE268" s="290"/>
      <c r="AF268" s="290"/>
      <c r="AG268" s="290"/>
      <c r="AH268" s="291"/>
      <c r="AI268" s="290"/>
      <c r="AJ268" s="290"/>
    </row>
    <row r="269" spans="1:36" s="120" customFormat="1" x14ac:dyDescent="0.25">
      <c r="A269" s="46"/>
      <c r="B269" s="46"/>
      <c r="C269" s="158"/>
      <c r="D269" s="46"/>
      <c r="E269" s="46"/>
      <c r="F269" s="46"/>
      <c r="G269" s="151"/>
      <c r="H269" s="152"/>
      <c r="I269" s="151"/>
      <c r="J269" s="47"/>
      <c r="K269" s="47"/>
      <c r="L269" s="47"/>
      <c r="M269" s="47"/>
      <c r="N269" s="48"/>
      <c r="O269" s="218"/>
      <c r="AA269" s="289"/>
      <c r="AB269" s="289"/>
      <c r="AC269" s="289"/>
      <c r="AD269" s="290"/>
      <c r="AE269" s="290"/>
      <c r="AF269" s="290"/>
      <c r="AG269" s="290"/>
      <c r="AH269" s="291"/>
      <c r="AI269" s="290"/>
      <c r="AJ269" s="290"/>
    </row>
    <row r="270" spans="1:36" s="120" customFormat="1" x14ac:dyDescent="0.25">
      <c r="A270" s="46"/>
      <c r="B270" s="46"/>
      <c r="C270" s="158"/>
      <c r="D270" s="46"/>
      <c r="E270" s="46"/>
      <c r="F270" s="46"/>
      <c r="G270" s="151"/>
      <c r="H270" s="152"/>
      <c r="I270" s="151"/>
      <c r="J270" s="47"/>
      <c r="K270" s="47"/>
      <c r="L270" s="47"/>
      <c r="M270" s="47"/>
      <c r="N270" s="48"/>
      <c r="O270" s="218"/>
      <c r="AA270" s="289"/>
      <c r="AB270" s="289"/>
      <c r="AC270" s="289"/>
      <c r="AD270" s="290"/>
      <c r="AE270" s="290"/>
      <c r="AF270" s="290"/>
      <c r="AG270" s="290"/>
      <c r="AH270" s="291"/>
      <c r="AI270" s="290"/>
      <c r="AJ270" s="290"/>
    </row>
    <row r="271" spans="1:36" s="120" customFormat="1" x14ac:dyDescent="0.25">
      <c r="A271" s="46"/>
      <c r="B271" s="46"/>
      <c r="C271" s="158"/>
      <c r="D271" s="46"/>
      <c r="E271" s="46"/>
      <c r="F271" s="46"/>
      <c r="G271" s="151"/>
      <c r="H271" s="152"/>
      <c r="I271" s="151"/>
      <c r="J271" s="47"/>
      <c r="K271" s="47"/>
      <c r="L271" s="47"/>
      <c r="M271" s="47"/>
      <c r="N271" s="48"/>
      <c r="O271" s="218"/>
      <c r="AA271" s="289"/>
      <c r="AB271" s="289"/>
      <c r="AC271" s="289"/>
      <c r="AD271" s="290"/>
      <c r="AE271" s="290"/>
      <c r="AF271" s="290"/>
      <c r="AG271" s="290"/>
      <c r="AH271" s="291"/>
      <c r="AI271" s="290"/>
      <c r="AJ271" s="290"/>
    </row>
    <row r="272" spans="1:36" s="120" customFormat="1" x14ac:dyDescent="0.25">
      <c r="A272" s="46"/>
      <c r="B272" s="46"/>
      <c r="C272" s="158"/>
      <c r="D272" s="46"/>
      <c r="E272" s="46"/>
      <c r="F272" s="46"/>
      <c r="G272" s="151"/>
      <c r="H272" s="152"/>
      <c r="I272" s="151"/>
      <c r="J272" s="47"/>
      <c r="K272" s="47"/>
      <c r="L272" s="47"/>
      <c r="M272" s="47"/>
      <c r="N272" s="48"/>
      <c r="O272" s="218"/>
      <c r="AA272" s="289"/>
      <c r="AB272" s="289"/>
      <c r="AC272" s="289"/>
      <c r="AD272" s="290"/>
      <c r="AE272" s="290"/>
      <c r="AF272" s="290"/>
      <c r="AG272" s="290"/>
      <c r="AH272" s="291"/>
      <c r="AI272" s="290"/>
      <c r="AJ272" s="290"/>
    </row>
    <row r="273" spans="1:36" s="120" customFormat="1" x14ac:dyDescent="0.25">
      <c r="A273" s="46"/>
      <c r="B273" s="46"/>
      <c r="C273" s="158"/>
      <c r="D273" s="46"/>
      <c r="E273" s="46"/>
      <c r="F273" s="46"/>
      <c r="G273" s="151"/>
      <c r="H273" s="152"/>
      <c r="I273" s="151"/>
      <c r="J273" s="47"/>
      <c r="K273" s="47"/>
      <c r="L273" s="47"/>
      <c r="M273" s="47"/>
      <c r="N273" s="48"/>
      <c r="O273" s="218"/>
      <c r="AA273" s="289"/>
      <c r="AB273" s="289"/>
      <c r="AC273" s="289"/>
      <c r="AD273" s="290"/>
      <c r="AE273" s="290"/>
      <c r="AF273" s="290"/>
      <c r="AG273" s="290"/>
      <c r="AH273" s="291"/>
      <c r="AI273" s="290"/>
      <c r="AJ273" s="290"/>
    </row>
    <row r="274" spans="1:36" s="120" customFormat="1" x14ac:dyDescent="0.25">
      <c r="A274" s="46"/>
      <c r="B274" s="46"/>
      <c r="C274" s="158"/>
      <c r="D274" s="46"/>
      <c r="E274" s="46"/>
      <c r="F274" s="46"/>
      <c r="G274" s="151"/>
      <c r="H274" s="152"/>
      <c r="I274" s="151"/>
      <c r="J274" s="47"/>
      <c r="K274" s="47"/>
      <c r="L274" s="47"/>
      <c r="M274" s="47"/>
      <c r="N274" s="48"/>
      <c r="O274" s="218"/>
      <c r="AA274" s="289"/>
      <c r="AB274" s="289"/>
      <c r="AC274" s="289"/>
      <c r="AD274" s="290"/>
      <c r="AE274" s="290"/>
      <c r="AF274" s="290"/>
      <c r="AG274" s="290"/>
      <c r="AH274" s="291"/>
      <c r="AI274" s="290"/>
      <c r="AJ274" s="290"/>
    </row>
    <row r="275" spans="1:36" s="120" customFormat="1" x14ac:dyDescent="0.25">
      <c r="A275" s="46"/>
      <c r="B275" s="46"/>
      <c r="C275" s="158"/>
      <c r="D275" s="46"/>
      <c r="E275" s="46"/>
      <c r="F275" s="46"/>
      <c r="G275" s="151"/>
      <c r="H275" s="152"/>
      <c r="I275" s="151"/>
      <c r="J275" s="47"/>
      <c r="K275" s="47"/>
      <c r="L275" s="47"/>
      <c r="M275" s="47"/>
      <c r="N275" s="48"/>
      <c r="O275" s="218"/>
      <c r="AA275" s="289"/>
      <c r="AB275" s="289"/>
      <c r="AC275" s="289"/>
      <c r="AD275" s="290"/>
      <c r="AE275" s="290"/>
      <c r="AF275" s="290"/>
      <c r="AG275" s="290"/>
      <c r="AH275" s="291"/>
      <c r="AI275" s="290"/>
      <c r="AJ275" s="290"/>
    </row>
    <row r="276" spans="1:36" s="120" customFormat="1" x14ac:dyDescent="0.25">
      <c r="A276" s="46"/>
      <c r="B276" s="46"/>
      <c r="C276" s="158"/>
      <c r="D276" s="46"/>
      <c r="E276" s="46"/>
      <c r="F276" s="46"/>
      <c r="G276" s="151"/>
      <c r="H276" s="152"/>
      <c r="I276" s="151"/>
      <c r="J276" s="47"/>
      <c r="K276" s="47"/>
      <c r="L276" s="47"/>
      <c r="M276" s="47"/>
      <c r="N276" s="48"/>
      <c r="O276" s="218"/>
      <c r="AA276" s="289"/>
      <c r="AB276" s="289"/>
      <c r="AC276" s="289"/>
      <c r="AD276" s="290"/>
      <c r="AE276" s="290"/>
      <c r="AF276" s="290"/>
      <c r="AG276" s="290"/>
      <c r="AH276" s="291"/>
      <c r="AI276" s="290"/>
      <c r="AJ276" s="290"/>
    </row>
    <row r="277" spans="1:36" s="120" customFormat="1" x14ac:dyDescent="0.25">
      <c r="A277" s="46"/>
      <c r="B277" s="46"/>
      <c r="C277" s="158"/>
      <c r="D277" s="46"/>
      <c r="E277" s="46"/>
      <c r="F277" s="46"/>
      <c r="G277" s="151"/>
      <c r="H277" s="152"/>
      <c r="I277" s="151"/>
      <c r="J277" s="47"/>
      <c r="K277" s="47"/>
      <c r="L277" s="47"/>
      <c r="M277" s="47"/>
      <c r="N277" s="48"/>
      <c r="O277" s="218"/>
      <c r="AA277" s="289"/>
      <c r="AB277" s="289"/>
      <c r="AC277" s="289"/>
      <c r="AD277" s="290"/>
      <c r="AE277" s="290"/>
      <c r="AF277" s="290"/>
      <c r="AG277" s="290"/>
      <c r="AH277" s="291"/>
      <c r="AI277" s="290"/>
      <c r="AJ277" s="290"/>
    </row>
    <row r="278" spans="1:36" s="120" customFormat="1" x14ac:dyDescent="0.25">
      <c r="A278" s="46"/>
      <c r="B278" s="46"/>
      <c r="C278" s="158"/>
      <c r="D278" s="46"/>
      <c r="E278" s="46"/>
      <c r="F278" s="46"/>
      <c r="G278" s="151"/>
      <c r="H278" s="152"/>
      <c r="I278" s="151"/>
      <c r="J278" s="47"/>
      <c r="K278" s="47"/>
      <c r="L278" s="47"/>
      <c r="M278" s="47"/>
      <c r="N278" s="48"/>
      <c r="O278" s="218"/>
      <c r="AA278" s="289"/>
      <c r="AB278" s="289"/>
      <c r="AC278" s="289"/>
      <c r="AD278" s="290"/>
      <c r="AE278" s="290"/>
      <c r="AF278" s="290"/>
      <c r="AG278" s="290"/>
      <c r="AH278" s="291"/>
      <c r="AI278" s="290"/>
      <c r="AJ278" s="290"/>
    </row>
    <row r="279" spans="1:36" s="120" customFormat="1" x14ac:dyDescent="0.25">
      <c r="A279" s="46"/>
      <c r="B279" s="46"/>
      <c r="C279" s="158"/>
      <c r="D279" s="46"/>
      <c r="E279" s="46"/>
      <c r="F279" s="46"/>
      <c r="G279" s="151"/>
      <c r="H279" s="152"/>
      <c r="I279" s="151"/>
      <c r="J279" s="47"/>
      <c r="K279" s="47"/>
      <c r="L279" s="47"/>
      <c r="M279" s="47"/>
      <c r="N279" s="48"/>
      <c r="O279" s="218"/>
      <c r="AA279" s="289"/>
      <c r="AB279" s="289"/>
      <c r="AC279" s="289"/>
      <c r="AD279" s="290"/>
      <c r="AE279" s="290"/>
      <c r="AF279" s="290"/>
      <c r="AG279" s="290"/>
      <c r="AH279" s="291"/>
      <c r="AI279" s="290"/>
      <c r="AJ279" s="290"/>
    </row>
    <row r="280" spans="1:36" s="120" customFormat="1" x14ac:dyDescent="0.25">
      <c r="A280" s="46"/>
      <c r="B280" s="46"/>
      <c r="C280" s="158"/>
      <c r="D280" s="46"/>
      <c r="E280" s="46"/>
      <c r="F280" s="46"/>
      <c r="G280" s="151"/>
      <c r="H280" s="152"/>
      <c r="I280" s="151"/>
      <c r="J280" s="47"/>
      <c r="K280" s="47"/>
      <c r="L280" s="47"/>
      <c r="M280" s="47"/>
      <c r="N280" s="48"/>
      <c r="O280" s="218"/>
      <c r="AA280" s="289"/>
      <c r="AB280" s="289"/>
      <c r="AC280" s="289"/>
      <c r="AD280" s="290"/>
      <c r="AE280" s="290"/>
      <c r="AF280" s="290"/>
      <c r="AG280" s="290"/>
      <c r="AH280" s="291"/>
      <c r="AI280" s="290"/>
      <c r="AJ280" s="290"/>
    </row>
    <row r="281" spans="1:36" s="120" customFormat="1" x14ac:dyDescent="0.25">
      <c r="A281" s="46"/>
      <c r="B281" s="46"/>
      <c r="C281" s="158"/>
      <c r="D281" s="46"/>
      <c r="E281" s="46"/>
      <c r="F281" s="46"/>
      <c r="G281" s="151"/>
      <c r="H281" s="152"/>
      <c r="I281" s="151"/>
      <c r="J281" s="47"/>
      <c r="K281" s="47"/>
      <c r="L281" s="47"/>
      <c r="M281" s="47"/>
      <c r="N281" s="48"/>
      <c r="O281" s="218"/>
      <c r="AA281" s="289"/>
      <c r="AB281" s="289"/>
      <c r="AC281" s="289"/>
      <c r="AD281" s="290"/>
      <c r="AE281" s="290"/>
      <c r="AF281" s="290"/>
      <c r="AG281" s="290"/>
      <c r="AH281" s="291"/>
      <c r="AI281" s="290"/>
      <c r="AJ281" s="290"/>
    </row>
    <row r="282" spans="1:36" s="120" customFormat="1" x14ac:dyDescent="0.25">
      <c r="A282" s="46"/>
      <c r="B282" s="46"/>
      <c r="C282" s="158"/>
      <c r="D282" s="46"/>
      <c r="E282" s="46"/>
      <c r="F282" s="46"/>
      <c r="G282" s="151"/>
      <c r="H282" s="152"/>
      <c r="I282" s="151"/>
      <c r="J282" s="47"/>
      <c r="K282" s="47"/>
      <c r="L282" s="47"/>
      <c r="M282" s="47"/>
      <c r="N282" s="48"/>
      <c r="O282" s="218"/>
      <c r="AA282" s="289"/>
      <c r="AB282" s="289"/>
      <c r="AC282" s="289"/>
      <c r="AD282" s="290"/>
      <c r="AE282" s="290"/>
      <c r="AF282" s="290"/>
      <c r="AG282" s="290"/>
      <c r="AH282" s="291"/>
      <c r="AI282" s="290"/>
      <c r="AJ282" s="290"/>
    </row>
    <row r="283" spans="1:36" s="120" customFormat="1" x14ac:dyDescent="0.25">
      <c r="A283" s="46"/>
      <c r="B283" s="46"/>
      <c r="C283" s="158"/>
      <c r="D283" s="46"/>
      <c r="E283" s="46"/>
      <c r="F283" s="46"/>
      <c r="G283" s="151"/>
      <c r="H283" s="152"/>
      <c r="I283" s="151"/>
      <c r="J283" s="47"/>
      <c r="K283" s="47"/>
      <c r="L283" s="47"/>
      <c r="M283" s="47"/>
      <c r="N283" s="48"/>
      <c r="O283" s="218"/>
      <c r="AA283" s="289"/>
      <c r="AB283" s="289"/>
      <c r="AC283" s="289"/>
      <c r="AD283" s="290"/>
      <c r="AE283" s="290"/>
      <c r="AF283" s="290"/>
      <c r="AG283" s="290"/>
      <c r="AH283" s="291"/>
      <c r="AI283" s="290"/>
      <c r="AJ283" s="290"/>
    </row>
    <row r="284" spans="1:36" s="120" customFormat="1" x14ac:dyDescent="0.25">
      <c r="A284" s="46"/>
      <c r="B284" s="46"/>
      <c r="C284" s="158"/>
      <c r="D284" s="46"/>
      <c r="E284" s="46"/>
      <c r="F284" s="46"/>
      <c r="G284" s="151"/>
      <c r="H284" s="152"/>
      <c r="I284" s="151"/>
      <c r="J284" s="47"/>
      <c r="K284" s="47"/>
      <c r="L284" s="47"/>
      <c r="M284" s="47"/>
      <c r="N284" s="48"/>
      <c r="O284" s="218"/>
      <c r="AA284" s="289"/>
      <c r="AB284" s="289"/>
      <c r="AC284" s="289"/>
      <c r="AD284" s="290"/>
      <c r="AE284" s="290"/>
      <c r="AF284" s="290"/>
      <c r="AG284" s="290"/>
      <c r="AH284" s="291"/>
      <c r="AI284" s="290"/>
      <c r="AJ284" s="290"/>
    </row>
    <row r="285" spans="1:36" s="120" customFormat="1" x14ac:dyDescent="0.25">
      <c r="A285" s="46"/>
      <c r="B285" s="46"/>
      <c r="C285" s="158"/>
      <c r="D285" s="46"/>
      <c r="E285" s="46"/>
      <c r="F285" s="46"/>
      <c r="G285" s="151"/>
      <c r="H285" s="152"/>
      <c r="I285" s="151"/>
      <c r="J285" s="47"/>
      <c r="K285" s="47"/>
      <c r="L285" s="47"/>
      <c r="M285" s="47"/>
      <c r="N285" s="48"/>
      <c r="O285" s="218"/>
      <c r="AA285" s="289"/>
      <c r="AB285" s="289"/>
      <c r="AC285" s="289"/>
      <c r="AD285" s="290"/>
      <c r="AE285" s="290"/>
      <c r="AF285" s="290"/>
      <c r="AG285" s="290"/>
      <c r="AH285" s="291"/>
      <c r="AI285" s="290"/>
      <c r="AJ285" s="290"/>
    </row>
    <row r="286" spans="1:36" s="120" customFormat="1" x14ac:dyDescent="0.25">
      <c r="A286" s="46"/>
      <c r="B286" s="46"/>
      <c r="C286" s="158"/>
      <c r="D286" s="46"/>
      <c r="E286" s="46"/>
      <c r="F286" s="46"/>
      <c r="G286" s="151"/>
      <c r="H286" s="152"/>
      <c r="I286" s="151"/>
      <c r="J286" s="47"/>
      <c r="K286" s="47"/>
      <c r="L286" s="47"/>
      <c r="M286" s="47"/>
      <c r="N286" s="48"/>
      <c r="O286" s="218"/>
      <c r="AA286" s="289"/>
      <c r="AB286" s="289"/>
      <c r="AC286" s="289"/>
      <c r="AD286" s="290"/>
      <c r="AE286" s="290"/>
      <c r="AF286" s="290"/>
      <c r="AG286" s="290"/>
      <c r="AH286" s="291"/>
      <c r="AI286" s="290"/>
      <c r="AJ286" s="290"/>
    </row>
    <row r="287" spans="1:36" s="120" customFormat="1" x14ac:dyDescent="0.25">
      <c r="A287" s="46"/>
      <c r="B287" s="46"/>
      <c r="C287" s="158"/>
      <c r="D287" s="46"/>
      <c r="E287" s="46"/>
      <c r="F287" s="46"/>
      <c r="G287" s="151"/>
      <c r="H287" s="152"/>
      <c r="I287" s="151"/>
      <c r="J287" s="47"/>
      <c r="K287" s="47"/>
      <c r="L287" s="47"/>
      <c r="M287" s="47"/>
      <c r="N287" s="48"/>
      <c r="O287" s="218"/>
      <c r="AA287" s="289"/>
      <c r="AB287" s="289"/>
      <c r="AC287" s="289"/>
      <c r="AD287" s="290"/>
      <c r="AE287" s="290"/>
      <c r="AF287" s="290"/>
      <c r="AG287" s="290"/>
      <c r="AH287" s="291"/>
      <c r="AI287" s="290"/>
      <c r="AJ287" s="290"/>
    </row>
    <row r="288" spans="1:36" s="120" customFormat="1" x14ac:dyDescent="0.25">
      <c r="A288" s="46"/>
      <c r="B288" s="46"/>
      <c r="C288" s="158"/>
      <c r="D288" s="46"/>
      <c r="E288" s="46"/>
      <c r="F288" s="46"/>
      <c r="G288" s="151"/>
      <c r="H288" s="152"/>
      <c r="I288" s="151"/>
      <c r="J288" s="47"/>
      <c r="K288" s="47"/>
      <c r="L288" s="47"/>
      <c r="M288" s="47"/>
      <c r="N288" s="48"/>
      <c r="O288" s="218"/>
      <c r="AA288" s="289"/>
      <c r="AB288" s="289"/>
      <c r="AC288" s="289"/>
      <c r="AD288" s="290"/>
      <c r="AE288" s="290"/>
      <c r="AF288" s="290"/>
      <c r="AG288" s="290"/>
      <c r="AH288" s="291"/>
      <c r="AI288" s="290"/>
      <c r="AJ288" s="290"/>
    </row>
    <row r="289" spans="1:36" s="120" customFormat="1" x14ac:dyDescent="0.25">
      <c r="A289" s="46"/>
      <c r="B289" s="46"/>
      <c r="C289" s="158"/>
      <c r="D289" s="46"/>
      <c r="E289" s="46"/>
      <c r="F289" s="46"/>
      <c r="G289" s="151"/>
      <c r="H289" s="152"/>
      <c r="I289" s="151"/>
      <c r="J289" s="47"/>
      <c r="K289" s="47"/>
      <c r="L289" s="47"/>
      <c r="M289" s="47"/>
      <c r="N289" s="48"/>
      <c r="O289" s="218"/>
      <c r="AA289" s="289"/>
      <c r="AB289" s="289"/>
      <c r="AC289" s="289"/>
      <c r="AD289" s="290"/>
      <c r="AE289" s="290"/>
      <c r="AF289" s="290"/>
      <c r="AG289" s="290"/>
      <c r="AH289" s="291"/>
      <c r="AI289" s="290"/>
      <c r="AJ289" s="290"/>
    </row>
    <row r="290" spans="1:36" s="120" customFormat="1" x14ac:dyDescent="0.25">
      <c r="A290" s="46"/>
      <c r="B290" s="46"/>
      <c r="C290" s="158"/>
      <c r="D290" s="46"/>
      <c r="E290" s="46"/>
      <c r="F290" s="46"/>
      <c r="G290" s="151"/>
      <c r="H290" s="152"/>
      <c r="I290" s="151"/>
      <c r="J290" s="47"/>
      <c r="K290" s="47"/>
      <c r="L290" s="47"/>
      <c r="M290" s="47"/>
      <c r="N290" s="48"/>
      <c r="O290" s="218"/>
      <c r="AA290" s="289"/>
      <c r="AB290" s="289"/>
      <c r="AC290" s="289"/>
      <c r="AD290" s="290"/>
      <c r="AE290" s="290"/>
      <c r="AF290" s="290"/>
      <c r="AG290" s="290"/>
      <c r="AH290" s="291"/>
      <c r="AI290" s="290"/>
      <c r="AJ290" s="290"/>
    </row>
    <row r="291" spans="1:36" s="120" customFormat="1" x14ac:dyDescent="0.25">
      <c r="A291" s="46"/>
      <c r="B291" s="46"/>
      <c r="C291" s="158"/>
      <c r="D291" s="46"/>
      <c r="E291" s="46"/>
      <c r="F291" s="46"/>
      <c r="G291" s="151"/>
      <c r="H291" s="152"/>
      <c r="I291" s="151"/>
      <c r="J291" s="47"/>
      <c r="K291" s="47"/>
      <c r="L291" s="47"/>
      <c r="M291" s="47"/>
      <c r="N291" s="48"/>
      <c r="O291" s="218"/>
      <c r="AA291" s="289"/>
      <c r="AB291" s="289"/>
      <c r="AC291" s="289"/>
      <c r="AD291" s="290"/>
      <c r="AE291" s="290"/>
      <c r="AF291" s="290"/>
      <c r="AG291" s="290"/>
      <c r="AH291" s="291"/>
      <c r="AI291" s="290"/>
      <c r="AJ291" s="290"/>
    </row>
    <row r="292" spans="1:36" s="120" customFormat="1" x14ac:dyDescent="0.25">
      <c r="A292" s="46"/>
      <c r="B292" s="46"/>
      <c r="C292" s="158"/>
      <c r="D292" s="46"/>
      <c r="E292" s="46"/>
      <c r="F292" s="46"/>
      <c r="G292" s="151"/>
      <c r="H292" s="152"/>
      <c r="I292" s="151"/>
      <c r="J292" s="47"/>
      <c r="K292" s="47"/>
      <c r="L292" s="47"/>
      <c r="M292" s="47"/>
      <c r="N292" s="48"/>
      <c r="O292" s="218"/>
      <c r="AA292" s="289"/>
      <c r="AB292" s="289"/>
      <c r="AC292" s="289"/>
      <c r="AD292" s="290"/>
      <c r="AE292" s="290"/>
      <c r="AF292" s="290"/>
      <c r="AG292" s="290"/>
      <c r="AH292" s="291"/>
      <c r="AI292" s="290"/>
      <c r="AJ292" s="290"/>
    </row>
    <row r="293" spans="1:36" s="120" customFormat="1" x14ac:dyDescent="0.25">
      <c r="A293" s="46"/>
      <c r="B293" s="46"/>
      <c r="C293" s="158"/>
      <c r="D293" s="46"/>
      <c r="E293" s="46"/>
      <c r="F293" s="46"/>
      <c r="G293" s="151"/>
      <c r="H293" s="152"/>
      <c r="I293" s="151"/>
      <c r="J293" s="47"/>
      <c r="K293" s="47"/>
      <c r="L293" s="47"/>
      <c r="M293" s="47"/>
      <c r="N293" s="48"/>
      <c r="O293" s="218"/>
      <c r="AA293" s="289"/>
      <c r="AB293" s="289"/>
      <c r="AC293" s="289"/>
      <c r="AD293" s="290"/>
      <c r="AE293" s="290"/>
      <c r="AF293" s="290"/>
      <c r="AG293" s="290"/>
      <c r="AH293" s="291"/>
      <c r="AI293" s="290"/>
      <c r="AJ293" s="290"/>
    </row>
    <row r="294" spans="1:36" s="120" customFormat="1" x14ac:dyDescent="0.25">
      <c r="A294" s="46"/>
      <c r="B294" s="46"/>
      <c r="C294" s="158"/>
      <c r="D294" s="46"/>
      <c r="E294" s="46"/>
      <c r="F294" s="46"/>
      <c r="G294" s="151"/>
      <c r="H294" s="152"/>
      <c r="I294" s="151"/>
      <c r="J294" s="47"/>
      <c r="K294" s="47"/>
      <c r="L294" s="47"/>
      <c r="M294" s="47"/>
      <c r="N294" s="48"/>
      <c r="O294" s="218"/>
      <c r="AA294" s="289"/>
      <c r="AB294" s="289"/>
      <c r="AC294" s="289"/>
      <c r="AD294" s="290"/>
      <c r="AE294" s="290"/>
      <c r="AF294" s="290"/>
      <c r="AG294" s="290"/>
      <c r="AH294" s="291"/>
      <c r="AI294" s="290"/>
      <c r="AJ294" s="290"/>
    </row>
    <row r="295" spans="1:36" s="120" customFormat="1" x14ac:dyDescent="0.25">
      <c r="A295" s="46"/>
      <c r="B295" s="46"/>
      <c r="C295" s="158"/>
      <c r="D295" s="46"/>
      <c r="E295" s="46"/>
      <c r="F295" s="46"/>
      <c r="G295" s="151"/>
      <c r="H295" s="152"/>
      <c r="I295" s="151"/>
      <c r="J295" s="47"/>
      <c r="K295" s="47"/>
      <c r="L295" s="47"/>
      <c r="M295" s="47"/>
      <c r="N295" s="48"/>
      <c r="O295" s="218"/>
      <c r="AA295" s="289"/>
      <c r="AB295" s="289"/>
      <c r="AC295" s="289"/>
      <c r="AD295" s="290"/>
      <c r="AE295" s="290"/>
      <c r="AF295" s="290"/>
      <c r="AG295" s="290"/>
      <c r="AH295" s="291"/>
      <c r="AI295" s="290"/>
      <c r="AJ295" s="290"/>
    </row>
    <row r="296" spans="1:36" s="120" customFormat="1" x14ac:dyDescent="0.25">
      <c r="A296" s="46"/>
      <c r="B296" s="46"/>
      <c r="C296" s="158"/>
      <c r="D296" s="46"/>
      <c r="E296" s="46"/>
      <c r="F296" s="46"/>
      <c r="G296" s="151"/>
      <c r="H296" s="152"/>
      <c r="I296" s="151"/>
      <c r="J296" s="47"/>
      <c r="K296" s="47"/>
      <c r="L296" s="47"/>
      <c r="M296" s="47"/>
      <c r="N296" s="48"/>
      <c r="O296" s="218"/>
      <c r="AA296" s="289"/>
      <c r="AB296" s="289"/>
      <c r="AC296" s="289"/>
      <c r="AD296" s="290"/>
      <c r="AE296" s="290"/>
      <c r="AF296" s="290"/>
      <c r="AG296" s="290"/>
      <c r="AH296" s="291"/>
      <c r="AI296" s="290"/>
      <c r="AJ296" s="290"/>
    </row>
    <row r="297" spans="1:36" s="120" customFormat="1" x14ac:dyDescent="0.25">
      <c r="A297" s="46"/>
      <c r="B297" s="46"/>
      <c r="C297" s="158"/>
      <c r="D297" s="46"/>
      <c r="E297" s="46"/>
      <c r="F297" s="46"/>
      <c r="G297" s="151"/>
      <c r="H297" s="152"/>
      <c r="I297" s="151"/>
      <c r="J297" s="47"/>
      <c r="K297" s="47"/>
      <c r="L297" s="47"/>
      <c r="M297" s="47"/>
      <c r="N297" s="48"/>
      <c r="O297" s="218"/>
      <c r="AA297" s="289"/>
      <c r="AB297" s="289"/>
      <c r="AC297" s="289"/>
      <c r="AD297" s="290"/>
      <c r="AE297" s="290"/>
      <c r="AF297" s="290"/>
      <c r="AG297" s="290"/>
      <c r="AH297" s="291"/>
      <c r="AI297" s="290"/>
      <c r="AJ297" s="290"/>
    </row>
    <row r="298" spans="1:36" s="120" customFormat="1" x14ac:dyDescent="0.25">
      <c r="A298" s="46"/>
      <c r="B298" s="46"/>
      <c r="C298" s="158"/>
      <c r="D298" s="46"/>
      <c r="E298" s="46"/>
      <c r="F298" s="46"/>
      <c r="G298" s="151"/>
      <c r="H298" s="152"/>
      <c r="I298" s="151"/>
      <c r="J298" s="47"/>
      <c r="K298" s="47"/>
      <c r="L298" s="47"/>
      <c r="M298" s="47"/>
      <c r="N298" s="48"/>
      <c r="O298" s="218"/>
      <c r="AA298" s="289"/>
      <c r="AB298" s="289"/>
      <c r="AC298" s="289"/>
      <c r="AD298" s="290"/>
      <c r="AE298" s="290"/>
      <c r="AF298" s="290"/>
      <c r="AG298" s="290"/>
      <c r="AH298" s="291"/>
      <c r="AI298" s="290"/>
      <c r="AJ298" s="290"/>
    </row>
    <row r="299" spans="1:36" s="120" customFormat="1" x14ac:dyDescent="0.25">
      <c r="A299" s="46"/>
      <c r="B299" s="46"/>
      <c r="C299" s="158"/>
      <c r="D299" s="46"/>
      <c r="E299" s="46"/>
      <c r="F299" s="46"/>
      <c r="G299" s="151"/>
      <c r="H299" s="152"/>
      <c r="I299" s="151"/>
      <c r="J299" s="47"/>
      <c r="K299" s="47"/>
      <c r="L299" s="47"/>
      <c r="M299" s="47"/>
      <c r="N299" s="48"/>
      <c r="O299" s="218"/>
      <c r="AA299" s="289"/>
      <c r="AB299" s="289"/>
      <c r="AC299" s="289"/>
      <c r="AD299" s="290"/>
      <c r="AE299" s="290"/>
      <c r="AF299" s="290"/>
      <c r="AG299" s="290"/>
      <c r="AH299" s="291"/>
      <c r="AI299" s="290"/>
      <c r="AJ299" s="290"/>
    </row>
    <row r="300" spans="1:36" s="120" customFormat="1" x14ac:dyDescent="0.25">
      <c r="A300" s="46"/>
      <c r="B300" s="46"/>
      <c r="C300" s="158"/>
      <c r="D300" s="46"/>
      <c r="E300" s="46"/>
      <c r="F300" s="46"/>
      <c r="G300" s="151"/>
      <c r="H300" s="152"/>
      <c r="I300" s="151"/>
      <c r="J300" s="47"/>
      <c r="K300" s="47"/>
      <c r="L300" s="47"/>
      <c r="M300" s="47"/>
      <c r="N300" s="48"/>
      <c r="O300" s="218"/>
      <c r="AA300" s="289"/>
      <c r="AB300" s="289"/>
      <c r="AC300" s="289"/>
      <c r="AD300" s="290"/>
      <c r="AE300" s="290"/>
      <c r="AF300" s="290"/>
      <c r="AG300" s="290"/>
      <c r="AH300" s="291"/>
      <c r="AI300" s="290"/>
      <c r="AJ300" s="290"/>
    </row>
    <row r="301" spans="1:36" s="120" customFormat="1" x14ac:dyDescent="0.25">
      <c r="A301" s="46"/>
      <c r="B301" s="46"/>
      <c r="C301" s="158"/>
      <c r="D301" s="46"/>
      <c r="E301" s="46"/>
      <c r="F301" s="46"/>
      <c r="G301" s="151"/>
      <c r="H301" s="152"/>
      <c r="I301" s="151"/>
      <c r="J301" s="47"/>
      <c r="K301" s="47"/>
      <c r="L301" s="47"/>
      <c r="M301" s="47"/>
      <c r="N301" s="48"/>
      <c r="O301" s="218"/>
      <c r="AA301" s="289"/>
      <c r="AB301" s="289"/>
      <c r="AC301" s="289"/>
      <c r="AD301" s="290"/>
      <c r="AE301" s="290"/>
      <c r="AF301" s="290"/>
      <c r="AG301" s="290"/>
      <c r="AH301" s="291"/>
      <c r="AI301" s="290"/>
      <c r="AJ301" s="290"/>
    </row>
    <row r="302" spans="1:36" s="120" customFormat="1" x14ac:dyDescent="0.25">
      <c r="A302" s="46"/>
      <c r="B302" s="46"/>
      <c r="C302" s="158"/>
      <c r="D302" s="46"/>
      <c r="E302" s="46"/>
      <c r="F302" s="46"/>
      <c r="G302" s="151"/>
      <c r="H302" s="152"/>
      <c r="I302" s="151"/>
      <c r="J302" s="47"/>
      <c r="K302" s="47"/>
      <c r="L302" s="47"/>
      <c r="M302" s="47"/>
      <c r="N302" s="48"/>
      <c r="O302" s="218"/>
      <c r="AA302" s="289"/>
      <c r="AB302" s="289"/>
      <c r="AC302" s="289"/>
      <c r="AD302" s="290"/>
      <c r="AE302" s="290"/>
      <c r="AF302" s="290"/>
      <c r="AG302" s="290"/>
      <c r="AH302" s="291"/>
      <c r="AI302" s="290"/>
      <c r="AJ302" s="290"/>
    </row>
    <row r="303" spans="1:36" s="120" customFormat="1" x14ac:dyDescent="0.25">
      <c r="A303" s="46"/>
      <c r="B303" s="46"/>
      <c r="C303" s="158"/>
      <c r="D303" s="46"/>
      <c r="E303" s="46"/>
      <c r="F303" s="46"/>
      <c r="G303" s="151"/>
      <c r="H303" s="152"/>
      <c r="I303" s="151"/>
      <c r="J303" s="47"/>
      <c r="K303" s="47"/>
      <c r="L303" s="47"/>
      <c r="M303" s="47"/>
      <c r="N303" s="48"/>
      <c r="O303" s="218"/>
      <c r="AA303" s="289"/>
      <c r="AB303" s="289"/>
      <c r="AC303" s="289"/>
      <c r="AD303" s="290"/>
      <c r="AE303" s="290"/>
      <c r="AF303" s="290"/>
      <c r="AG303" s="290"/>
      <c r="AH303" s="291"/>
      <c r="AI303" s="290"/>
      <c r="AJ303" s="290"/>
    </row>
    <row r="304" spans="1:36" s="120" customFormat="1" x14ac:dyDescent="0.25">
      <c r="A304" s="46"/>
      <c r="B304" s="46"/>
      <c r="C304" s="158"/>
      <c r="D304" s="46"/>
      <c r="E304" s="46"/>
      <c r="F304" s="46"/>
      <c r="G304" s="151"/>
      <c r="H304" s="152"/>
      <c r="I304" s="151"/>
      <c r="J304" s="47"/>
      <c r="K304" s="47"/>
      <c r="L304" s="47"/>
      <c r="M304" s="47"/>
      <c r="N304" s="48"/>
      <c r="O304" s="218"/>
      <c r="AA304" s="289"/>
      <c r="AB304" s="289"/>
      <c r="AC304" s="289"/>
      <c r="AD304" s="290"/>
      <c r="AE304" s="290"/>
      <c r="AF304" s="290"/>
      <c r="AG304" s="290"/>
      <c r="AH304" s="291"/>
      <c r="AI304" s="290"/>
      <c r="AJ304" s="290"/>
    </row>
    <row r="305" spans="1:36" s="120" customFormat="1" x14ac:dyDescent="0.25">
      <c r="A305" s="46"/>
      <c r="B305" s="46"/>
      <c r="C305" s="158"/>
      <c r="D305" s="46"/>
      <c r="E305" s="46"/>
      <c r="F305" s="46"/>
      <c r="G305" s="151"/>
      <c r="H305" s="152"/>
      <c r="I305" s="151"/>
      <c r="J305" s="47"/>
      <c r="K305" s="47"/>
      <c r="L305" s="47"/>
      <c r="M305" s="47"/>
      <c r="N305" s="48"/>
      <c r="O305" s="218"/>
      <c r="AA305" s="289"/>
      <c r="AB305" s="289"/>
      <c r="AC305" s="289"/>
      <c r="AD305" s="290"/>
      <c r="AE305" s="290"/>
      <c r="AF305" s="290"/>
      <c r="AG305" s="290"/>
      <c r="AH305" s="291"/>
      <c r="AI305" s="290"/>
      <c r="AJ305" s="290"/>
    </row>
    <row r="306" spans="1:36" s="120" customFormat="1" x14ac:dyDescent="0.25">
      <c r="A306" s="46"/>
      <c r="B306" s="46"/>
      <c r="C306" s="158"/>
      <c r="D306" s="46"/>
      <c r="E306" s="46"/>
      <c r="F306" s="46"/>
      <c r="G306" s="151"/>
      <c r="H306" s="152"/>
      <c r="I306" s="151"/>
      <c r="J306" s="47"/>
      <c r="K306" s="47"/>
      <c r="L306" s="47"/>
      <c r="M306" s="47"/>
      <c r="N306" s="48"/>
      <c r="O306" s="218"/>
      <c r="AA306" s="289"/>
      <c r="AB306" s="289"/>
      <c r="AC306" s="289"/>
      <c r="AD306" s="290"/>
      <c r="AE306" s="290"/>
      <c r="AF306" s="290"/>
      <c r="AG306" s="290"/>
      <c r="AH306" s="291"/>
      <c r="AI306" s="290"/>
      <c r="AJ306" s="290"/>
    </row>
    <row r="307" spans="1:36" s="120" customFormat="1" x14ac:dyDescent="0.25">
      <c r="A307" s="46"/>
      <c r="B307" s="46"/>
      <c r="C307" s="158"/>
      <c r="D307" s="46"/>
      <c r="E307" s="46"/>
      <c r="F307" s="46"/>
      <c r="G307" s="151"/>
      <c r="H307" s="152"/>
      <c r="I307" s="151"/>
      <c r="J307" s="47"/>
      <c r="K307" s="47"/>
      <c r="L307" s="47"/>
      <c r="M307" s="47"/>
      <c r="N307" s="48"/>
      <c r="O307" s="218"/>
      <c r="AA307" s="289"/>
      <c r="AB307" s="289"/>
      <c r="AC307" s="289"/>
      <c r="AD307" s="290"/>
      <c r="AE307" s="290"/>
      <c r="AF307" s="290"/>
      <c r="AG307" s="290"/>
      <c r="AH307" s="291"/>
      <c r="AI307" s="290"/>
      <c r="AJ307" s="290"/>
    </row>
    <row r="308" spans="1:36" s="120" customFormat="1" x14ac:dyDescent="0.25">
      <c r="A308" s="46"/>
      <c r="B308" s="46"/>
      <c r="C308" s="158"/>
      <c r="D308" s="46"/>
      <c r="E308" s="46"/>
      <c r="F308" s="46"/>
      <c r="G308" s="151"/>
      <c r="H308" s="152"/>
      <c r="I308" s="151"/>
      <c r="J308" s="47"/>
      <c r="K308" s="47"/>
      <c r="L308" s="47"/>
      <c r="M308" s="47"/>
      <c r="N308" s="48"/>
      <c r="O308" s="218"/>
      <c r="AA308" s="289"/>
      <c r="AB308" s="289"/>
      <c r="AC308" s="289"/>
      <c r="AD308" s="290"/>
      <c r="AE308" s="290"/>
      <c r="AF308" s="290"/>
      <c r="AG308" s="290"/>
      <c r="AH308" s="291"/>
      <c r="AI308" s="290"/>
      <c r="AJ308" s="290"/>
    </row>
    <row r="309" spans="1:36" s="120" customFormat="1" x14ac:dyDescent="0.25">
      <c r="A309" s="46"/>
      <c r="B309" s="46"/>
      <c r="C309" s="158"/>
      <c r="D309" s="46"/>
      <c r="E309" s="46"/>
      <c r="F309" s="46"/>
      <c r="G309" s="151"/>
      <c r="H309" s="152"/>
      <c r="I309" s="151"/>
      <c r="J309" s="47"/>
      <c r="K309" s="47"/>
      <c r="L309" s="47"/>
      <c r="M309" s="47"/>
      <c r="N309" s="48"/>
      <c r="O309" s="218"/>
      <c r="AA309" s="289"/>
      <c r="AB309" s="289"/>
      <c r="AC309" s="289"/>
      <c r="AD309" s="290"/>
      <c r="AE309" s="290"/>
      <c r="AF309" s="290"/>
      <c r="AG309" s="290"/>
      <c r="AH309" s="291"/>
      <c r="AI309" s="290"/>
      <c r="AJ309" s="290"/>
    </row>
    <row r="310" spans="1:36" s="120" customFormat="1" x14ac:dyDescent="0.25">
      <c r="A310" s="46"/>
      <c r="B310" s="46"/>
      <c r="C310" s="158"/>
      <c r="D310" s="46"/>
      <c r="E310" s="46"/>
      <c r="F310" s="46"/>
      <c r="G310" s="151"/>
      <c r="H310" s="152"/>
      <c r="I310" s="151"/>
      <c r="J310" s="47"/>
      <c r="K310" s="47"/>
      <c r="L310" s="47"/>
      <c r="M310" s="47"/>
      <c r="N310" s="48"/>
      <c r="O310" s="218"/>
      <c r="AA310" s="289"/>
      <c r="AB310" s="289"/>
      <c r="AC310" s="289"/>
      <c r="AD310" s="290"/>
      <c r="AE310" s="290"/>
      <c r="AF310" s="290"/>
      <c r="AG310" s="290"/>
      <c r="AH310" s="291"/>
      <c r="AI310" s="290"/>
      <c r="AJ310" s="290"/>
    </row>
    <row r="311" spans="1:36" s="120" customFormat="1" x14ac:dyDescent="0.25">
      <c r="A311" s="46"/>
      <c r="B311" s="46"/>
      <c r="C311" s="158"/>
      <c r="D311" s="46"/>
      <c r="E311" s="46"/>
      <c r="F311" s="46"/>
      <c r="G311" s="151"/>
      <c r="H311" s="152"/>
      <c r="I311" s="151"/>
      <c r="J311" s="47"/>
      <c r="K311" s="47"/>
      <c r="L311" s="47"/>
      <c r="M311" s="47"/>
      <c r="N311" s="48"/>
      <c r="O311" s="218"/>
      <c r="AA311" s="289"/>
      <c r="AB311" s="289"/>
      <c r="AC311" s="289"/>
      <c r="AD311" s="290"/>
      <c r="AE311" s="290"/>
      <c r="AF311" s="290"/>
      <c r="AG311" s="290"/>
      <c r="AH311" s="291"/>
      <c r="AI311" s="290"/>
      <c r="AJ311" s="290"/>
    </row>
    <row r="312" spans="1:36" s="120" customFormat="1" x14ac:dyDescent="0.25">
      <c r="A312" s="46"/>
      <c r="B312" s="46"/>
      <c r="C312" s="158"/>
      <c r="D312" s="46"/>
      <c r="E312" s="46"/>
      <c r="F312" s="46"/>
      <c r="G312" s="151"/>
      <c r="H312" s="152"/>
      <c r="I312" s="151"/>
      <c r="J312" s="47"/>
      <c r="K312" s="47"/>
      <c r="L312" s="47"/>
      <c r="M312" s="47"/>
      <c r="N312" s="48"/>
      <c r="O312" s="218"/>
      <c r="AA312" s="289"/>
      <c r="AB312" s="289"/>
      <c r="AC312" s="289"/>
      <c r="AD312" s="290"/>
      <c r="AE312" s="290"/>
      <c r="AF312" s="290"/>
      <c r="AG312" s="290"/>
      <c r="AH312" s="291"/>
      <c r="AI312" s="290"/>
      <c r="AJ312" s="290"/>
    </row>
    <row r="313" spans="1:36" s="120" customFormat="1" x14ac:dyDescent="0.25">
      <c r="A313" s="46"/>
      <c r="B313" s="46"/>
      <c r="C313" s="158"/>
      <c r="D313" s="46"/>
      <c r="E313" s="46"/>
      <c r="F313" s="46"/>
      <c r="G313" s="151"/>
      <c r="H313" s="152"/>
      <c r="I313" s="151"/>
      <c r="J313" s="47"/>
      <c r="K313" s="47"/>
      <c r="L313" s="47"/>
      <c r="M313" s="47"/>
      <c r="N313" s="48"/>
      <c r="O313" s="218"/>
      <c r="AA313" s="289"/>
      <c r="AB313" s="289"/>
      <c r="AC313" s="289"/>
      <c r="AD313" s="290"/>
      <c r="AE313" s="290"/>
      <c r="AF313" s="290"/>
      <c r="AG313" s="290"/>
      <c r="AH313" s="291"/>
      <c r="AI313" s="290"/>
      <c r="AJ313" s="290"/>
    </row>
    <row r="314" spans="1:36" s="120" customFormat="1" x14ac:dyDescent="0.25">
      <c r="A314" s="46"/>
      <c r="B314" s="46"/>
      <c r="C314" s="158"/>
      <c r="D314" s="46"/>
      <c r="E314" s="46"/>
      <c r="F314" s="46"/>
      <c r="G314" s="151"/>
      <c r="H314" s="152"/>
      <c r="I314" s="151"/>
      <c r="J314" s="47"/>
      <c r="K314" s="47"/>
      <c r="L314" s="47"/>
      <c r="M314" s="47"/>
      <c r="N314" s="48"/>
      <c r="O314" s="218"/>
      <c r="AA314" s="289"/>
      <c r="AB314" s="289"/>
      <c r="AC314" s="289"/>
      <c r="AD314" s="290"/>
      <c r="AE314" s="290"/>
      <c r="AF314" s="290"/>
      <c r="AG314" s="290"/>
      <c r="AH314" s="291"/>
      <c r="AI314" s="290"/>
      <c r="AJ314" s="290"/>
    </row>
    <row r="315" spans="1:36" s="120" customFormat="1" x14ac:dyDescent="0.25">
      <c r="A315" s="46"/>
      <c r="B315" s="46"/>
      <c r="C315" s="158"/>
      <c r="D315" s="46"/>
      <c r="E315" s="46"/>
      <c r="F315" s="46"/>
      <c r="G315" s="151"/>
      <c r="H315" s="152"/>
      <c r="I315" s="151"/>
      <c r="J315" s="47"/>
      <c r="K315" s="47"/>
      <c r="L315" s="47"/>
      <c r="M315" s="47"/>
      <c r="N315" s="48"/>
      <c r="O315" s="218"/>
      <c r="AA315" s="289"/>
      <c r="AB315" s="289"/>
      <c r="AC315" s="289"/>
      <c r="AD315" s="290"/>
      <c r="AE315" s="290"/>
      <c r="AF315" s="290"/>
      <c r="AG315" s="290"/>
      <c r="AH315" s="291"/>
      <c r="AI315" s="290"/>
      <c r="AJ315" s="290"/>
    </row>
    <row r="316" spans="1:36" s="120" customFormat="1" x14ac:dyDescent="0.25">
      <c r="A316" s="46"/>
      <c r="B316" s="46"/>
      <c r="C316" s="158"/>
      <c r="D316" s="46"/>
      <c r="E316" s="46"/>
      <c r="F316" s="46"/>
      <c r="G316" s="151"/>
      <c r="H316" s="152"/>
      <c r="I316" s="151"/>
      <c r="J316" s="47"/>
      <c r="K316" s="47"/>
      <c r="L316" s="47"/>
      <c r="M316" s="47"/>
      <c r="N316" s="48"/>
      <c r="O316" s="218"/>
      <c r="AA316" s="289"/>
      <c r="AB316" s="289"/>
      <c r="AC316" s="289"/>
      <c r="AD316" s="290"/>
      <c r="AE316" s="290"/>
      <c r="AF316" s="290"/>
      <c r="AG316" s="290"/>
      <c r="AH316" s="291"/>
      <c r="AI316" s="290"/>
      <c r="AJ316" s="290"/>
    </row>
    <row r="317" spans="1:36" s="120" customFormat="1" x14ac:dyDescent="0.25">
      <c r="A317" s="46"/>
      <c r="B317" s="46"/>
      <c r="C317" s="158"/>
      <c r="D317" s="46"/>
      <c r="E317" s="46"/>
      <c r="F317" s="46"/>
      <c r="G317" s="151"/>
      <c r="H317" s="152"/>
      <c r="I317" s="151"/>
      <c r="J317" s="47"/>
      <c r="K317" s="47"/>
      <c r="L317" s="47"/>
      <c r="M317" s="47"/>
      <c r="N317" s="48"/>
      <c r="O317" s="218"/>
      <c r="AA317" s="289"/>
      <c r="AB317" s="289"/>
      <c r="AC317" s="289"/>
      <c r="AD317" s="290"/>
      <c r="AE317" s="290"/>
      <c r="AF317" s="290"/>
      <c r="AG317" s="290"/>
      <c r="AH317" s="291"/>
      <c r="AI317" s="290"/>
      <c r="AJ317" s="290"/>
    </row>
    <row r="318" spans="1:36" s="120" customFormat="1" x14ac:dyDescent="0.25">
      <c r="A318" s="46"/>
      <c r="B318" s="46"/>
      <c r="C318" s="158"/>
      <c r="D318" s="46"/>
      <c r="E318" s="46"/>
      <c r="F318" s="46"/>
      <c r="G318" s="151"/>
      <c r="H318" s="152"/>
      <c r="I318" s="151"/>
      <c r="J318" s="47"/>
      <c r="K318" s="47"/>
      <c r="L318" s="47"/>
      <c r="M318" s="47"/>
      <c r="N318" s="48"/>
      <c r="O318" s="218"/>
      <c r="AA318" s="289"/>
      <c r="AB318" s="289"/>
      <c r="AC318" s="289"/>
      <c r="AD318" s="290"/>
      <c r="AE318" s="290"/>
      <c r="AF318" s="290"/>
      <c r="AG318" s="290"/>
      <c r="AH318" s="291"/>
      <c r="AI318" s="290"/>
      <c r="AJ318" s="290"/>
    </row>
    <row r="319" spans="1:36" s="120" customFormat="1" x14ac:dyDescent="0.25">
      <c r="A319" s="46"/>
      <c r="B319" s="46"/>
      <c r="C319" s="158"/>
      <c r="D319" s="46"/>
      <c r="E319" s="46"/>
      <c r="F319" s="46"/>
      <c r="G319" s="151"/>
      <c r="H319" s="152"/>
      <c r="I319" s="151"/>
      <c r="J319" s="47"/>
      <c r="K319" s="47"/>
      <c r="L319" s="47"/>
      <c r="M319" s="47"/>
      <c r="N319" s="48"/>
      <c r="O319" s="218"/>
      <c r="AA319" s="289"/>
      <c r="AB319" s="289"/>
      <c r="AC319" s="289"/>
      <c r="AD319" s="290"/>
      <c r="AE319" s="290"/>
      <c r="AF319" s="290"/>
      <c r="AG319" s="290"/>
      <c r="AH319" s="291"/>
      <c r="AI319" s="290"/>
      <c r="AJ319" s="290"/>
    </row>
    <row r="320" spans="1:36" s="120" customFormat="1" x14ac:dyDescent="0.25">
      <c r="A320" s="46"/>
      <c r="B320" s="46"/>
      <c r="C320" s="158"/>
      <c r="D320" s="46"/>
      <c r="E320" s="46"/>
      <c r="F320" s="46"/>
      <c r="G320" s="151"/>
      <c r="H320" s="152"/>
      <c r="I320" s="151"/>
      <c r="J320" s="47"/>
      <c r="K320" s="47"/>
      <c r="L320" s="47"/>
      <c r="M320" s="47"/>
      <c r="N320" s="48"/>
      <c r="O320" s="218"/>
      <c r="AA320" s="289"/>
      <c r="AB320" s="289"/>
      <c r="AC320" s="289"/>
      <c r="AD320" s="290"/>
      <c r="AE320" s="290"/>
      <c r="AF320" s="290"/>
      <c r="AG320" s="290"/>
      <c r="AH320" s="291"/>
      <c r="AI320" s="290"/>
      <c r="AJ320" s="290"/>
    </row>
    <row r="321" spans="1:36" s="120" customFormat="1" x14ac:dyDescent="0.25">
      <c r="A321" s="46"/>
      <c r="B321" s="46"/>
      <c r="C321" s="158"/>
      <c r="D321" s="46"/>
      <c r="E321" s="46"/>
      <c r="F321" s="46"/>
      <c r="G321" s="151"/>
      <c r="H321" s="152"/>
      <c r="I321" s="151"/>
      <c r="J321" s="47"/>
      <c r="K321" s="47"/>
      <c r="L321" s="47"/>
      <c r="M321" s="47"/>
      <c r="N321" s="48"/>
      <c r="O321" s="218"/>
      <c r="AA321" s="289"/>
      <c r="AB321" s="289"/>
      <c r="AC321" s="289"/>
      <c r="AD321" s="290"/>
      <c r="AE321" s="290"/>
      <c r="AF321" s="290"/>
      <c r="AG321" s="290"/>
      <c r="AH321" s="291"/>
      <c r="AI321" s="290"/>
      <c r="AJ321" s="290"/>
    </row>
    <row r="322" spans="1:36" s="120" customFormat="1" x14ac:dyDescent="0.25">
      <c r="A322" s="46"/>
      <c r="B322" s="46"/>
      <c r="C322" s="158"/>
      <c r="D322" s="46"/>
      <c r="E322" s="46"/>
      <c r="F322" s="46"/>
      <c r="G322" s="151"/>
      <c r="H322" s="152"/>
      <c r="I322" s="151"/>
      <c r="J322" s="47"/>
      <c r="K322" s="47"/>
      <c r="L322" s="47"/>
      <c r="M322" s="47"/>
      <c r="N322" s="48"/>
      <c r="O322" s="218"/>
      <c r="AA322" s="289"/>
      <c r="AB322" s="289"/>
      <c r="AC322" s="289"/>
      <c r="AD322" s="290"/>
      <c r="AE322" s="290"/>
      <c r="AF322" s="290"/>
      <c r="AG322" s="290"/>
      <c r="AH322" s="291"/>
      <c r="AI322" s="290"/>
      <c r="AJ322" s="290"/>
    </row>
    <row r="323" spans="1:36" s="120" customFormat="1" x14ac:dyDescent="0.25">
      <c r="A323" s="46"/>
      <c r="B323" s="46"/>
      <c r="C323" s="158"/>
      <c r="D323" s="46"/>
      <c r="E323" s="46"/>
      <c r="F323" s="46"/>
      <c r="G323" s="151"/>
      <c r="H323" s="152"/>
      <c r="I323" s="151"/>
      <c r="J323" s="47"/>
      <c r="K323" s="47"/>
      <c r="L323" s="47"/>
      <c r="M323" s="47"/>
      <c r="N323" s="48"/>
      <c r="O323" s="218"/>
      <c r="AA323" s="289"/>
      <c r="AB323" s="289"/>
      <c r="AC323" s="289"/>
      <c r="AD323" s="290"/>
      <c r="AE323" s="290"/>
      <c r="AF323" s="290"/>
      <c r="AG323" s="290"/>
      <c r="AH323" s="291"/>
      <c r="AI323" s="290"/>
      <c r="AJ323" s="290"/>
    </row>
    <row r="324" spans="1:36" s="120" customFormat="1" x14ac:dyDescent="0.25">
      <c r="A324" s="46"/>
      <c r="B324" s="46"/>
      <c r="C324" s="158"/>
      <c r="D324" s="46"/>
      <c r="E324" s="46"/>
      <c r="F324" s="46"/>
      <c r="G324" s="151"/>
      <c r="H324" s="152"/>
      <c r="I324" s="151"/>
      <c r="J324" s="47"/>
      <c r="K324" s="47"/>
      <c r="L324" s="47"/>
      <c r="M324" s="47"/>
      <c r="N324" s="48"/>
      <c r="O324" s="218"/>
      <c r="AA324" s="289"/>
      <c r="AB324" s="289"/>
      <c r="AC324" s="289"/>
      <c r="AD324" s="290"/>
      <c r="AE324" s="290"/>
      <c r="AF324" s="290"/>
      <c r="AG324" s="290"/>
      <c r="AH324" s="291"/>
      <c r="AI324" s="290"/>
      <c r="AJ324" s="290"/>
    </row>
  </sheetData>
  <sheetProtection algorithmName="SHA-512" hashValue="o/h54L4yZr+pT/SrECICo6Ub6nxu6+33Acqj8BFviwghPvzvlry9zEIOQ9aaHJ7yjxO1hm3cHgL4RmapIHBwNA==" saltValue="FSOzruAcLoGiagEIBvBX8A==" spinCount="100000" sheet="1" formatColumns="0" formatRows="0" insertRows="0" deleteRows="0"/>
  <mergeCells count="30">
    <mergeCell ref="A1:J4"/>
    <mergeCell ref="K5:N13"/>
    <mergeCell ref="A7:E7"/>
    <mergeCell ref="A8:E8"/>
    <mergeCell ref="F8:J8"/>
    <mergeCell ref="A9:E9"/>
    <mergeCell ref="F9:J9"/>
    <mergeCell ref="G7:I7"/>
    <mergeCell ref="A10:E10"/>
    <mergeCell ref="F10:J10"/>
    <mergeCell ref="K1:M1"/>
    <mergeCell ref="K2:M2"/>
    <mergeCell ref="K3:M3"/>
    <mergeCell ref="K4:M4"/>
    <mergeCell ref="O6:O13"/>
    <mergeCell ref="E83:H83"/>
    <mergeCell ref="F86:G86"/>
    <mergeCell ref="F85:G85"/>
    <mergeCell ref="A5:E5"/>
    <mergeCell ref="A6:E6"/>
    <mergeCell ref="A11:E11"/>
    <mergeCell ref="A12:E12"/>
    <mergeCell ref="A13:E13"/>
    <mergeCell ref="F5:J5"/>
    <mergeCell ref="F6:J6"/>
    <mergeCell ref="F11:J11"/>
    <mergeCell ref="F12:J12"/>
    <mergeCell ref="F13:J13"/>
    <mergeCell ref="E84:H84"/>
    <mergeCell ref="A78:N78"/>
  </mergeCells>
  <phoneticPr fontId="1" type="noConversion"/>
  <conditionalFormatting sqref="F7">
    <cfRule type="expression" dxfId="139" priority="153">
      <formula>AND($F$7&lt;&gt;"",$J$7&lt;&gt;"",$F$7&gt;=$J$7)</formula>
    </cfRule>
    <cfRule type="expression" dxfId="138" priority="154">
      <formula>AND($J$7&lt;&gt;"",$F$7="")</formula>
    </cfRule>
    <cfRule type="expression" dxfId="137" priority="155">
      <formula>IF($F$7&lt;$J$7,"IGAZ","HAMIS")</formula>
    </cfRule>
  </conditionalFormatting>
  <conditionalFormatting sqref="J7">
    <cfRule type="expression" dxfId="136" priority="150">
      <formula>AND($F$7&lt;&gt;"",$J$7="")</formula>
    </cfRule>
    <cfRule type="containsBlanks" dxfId="135" priority="151">
      <formula>LEN(TRIM(J7))=0</formula>
    </cfRule>
    <cfRule type="cellIs" dxfId="134" priority="152" operator="lessThanOrEqual">
      <formula>$F$7</formula>
    </cfRule>
  </conditionalFormatting>
  <conditionalFormatting sqref="B16:B25 B28:B37 B60:B74 B40:B57">
    <cfRule type="expression" dxfId="133" priority="132">
      <formula>AND(L16&lt;&gt;0,B16="")</formula>
    </cfRule>
  </conditionalFormatting>
  <conditionalFormatting sqref="C16:C25 C28:C37 C40:C57 C60:C74">
    <cfRule type="expression" dxfId="132" priority="131">
      <formula>AND(L16&lt;&gt;0,C16="")</formula>
    </cfRule>
  </conditionalFormatting>
  <conditionalFormatting sqref="G16:G25 G28:G37 G40:G57 G60:G74">
    <cfRule type="expression" dxfId="131" priority="127">
      <formula>AND(L16&lt;&gt;0,G16="")</formula>
    </cfRule>
  </conditionalFormatting>
  <conditionalFormatting sqref="H16:H25 H28:H37 H40:H57 H60:H74">
    <cfRule type="expression" dxfId="130" priority="126">
      <formula>AND(L16&lt;&gt;0,H16="")</formula>
    </cfRule>
  </conditionalFormatting>
  <conditionalFormatting sqref="I16:I25 I28:I37 I40:I57 I60:I74">
    <cfRule type="expression" dxfId="129" priority="125">
      <formula>AND(L16&lt;&gt;0,I16="")</formula>
    </cfRule>
  </conditionalFormatting>
  <conditionalFormatting sqref="J16:J25 J28:J37 J40:J57 J60:J74">
    <cfRule type="expression" dxfId="128" priority="64">
      <formula>AND(L16&lt;&gt;0,J16="")</formula>
    </cfRule>
  </conditionalFormatting>
  <conditionalFormatting sqref="K16:K25 K28:K37 K40:K57 K60:K74">
    <cfRule type="expression" dxfId="127" priority="63">
      <formula>AND(L16&lt;&gt;0,K16="")</formula>
    </cfRule>
  </conditionalFormatting>
  <conditionalFormatting sqref="I40:I57">
    <cfRule type="cellIs" dxfId="126" priority="41" operator="equal">
      <formula>"X fő, Y db éjszaka feltüntetése szükséges"</formula>
    </cfRule>
  </conditionalFormatting>
  <conditionalFormatting sqref="F5:J5">
    <cfRule type="expression" dxfId="125" priority="43">
      <formula>AND($F$5&lt;&gt;"",OR(LEFT($F$5,14)&lt;&gt;"OC-MUV/4-2022/",LEN($F$5)&lt;&gt;20))</formula>
    </cfRule>
  </conditionalFormatting>
  <conditionalFormatting sqref="D16:D25 D28:D37 D40:D57 D60:D74">
    <cfRule type="expression" dxfId="124" priority="130">
      <formula>AND(L16&lt;&gt;0,D16="")</formula>
    </cfRule>
    <cfRule type="expression" dxfId="123" priority="137">
      <formula>OR(AND(B16="PM-ADMIN /Könyvvizsgálati díj",D16&lt;&gt;0,$F$7&lt;&gt;"",$J$7&lt;&gt;"",OR(D16&lt;$F$7,D16&gt;$J$7+30)),AND(B16&lt;&gt;"PM-ADMIN /Könyvvizsgálati díj",D16&lt;&gt;0,$F$7&lt;&gt;"",$J$7&lt;&gt;"",OR(D16&lt;$F$7,D16&gt;$J$7)))</formula>
    </cfRule>
  </conditionalFormatting>
  <conditionalFormatting sqref="E16:E25 E28:E37 E40:E57">
    <cfRule type="expression" dxfId="122" priority="129">
      <formula>AND(L16&lt;&gt;0,E16="")</formula>
    </cfRule>
    <cfRule type="expression" dxfId="121" priority="138">
      <formula>AND(E16&lt;&gt;0,$F$7&lt;&gt;"",$J$7&lt;&gt;"",OR(E16&lt;$F$7,E16&gt;$J$7+30))</formula>
    </cfRule>
  </conditionalFormatting>
  <conditionalFormatting sqref="F16:F25 F28:F37 F40:F57">
    <cfRule type="expression" dxfId="120" priority="128">
      <formula>AND(L16&lt;&gt;0,F16="")</formula>
    </cfRule>
    <cfRule type="expression" dxfId="119" priority="139">
      <formula>AND(F16&lt;&gt;0,$F$7&lt;&gt;"",$J$7&lt;&gt;"",OR(F16&lt;$F$7,F16&gt;$J$7+30))</formula>
    </cfRule>
  </conditionalFormatting>
  <conditionalFormatting sqref="N4">
    <cfRule type="cellIs" dxfId="118" priority="36" operator="equal">
      <formula>""</formula>
    </cfRule>
    <cfRule type="cellIs" dxfId="117" priority="37" operator="greaterThan">
      <formula>$F$10</formula>
    </cfRule>
  </conditionalFormatting>
  <conditionalFormatting sqref="N60:N74">
    <cfRule type="cellIs" dxfId="116" priority="39" operator="notEqual">
      <formula>0</formula>
    </cfRule>
  </conditionalFormatting>
  <conditionalFormatting sqref="N16:N25 N28:N37 N40:N57">
    <cfRule type="expression" dxfId="115" priority="42">
      <formula>AND(L16&lt;&gt;0,N16="")</formula>
    </cfRule>
    <cfRule type="expression" dxfId="114" priority="133">
      <formula>AND($F$8="",N16&lt;&gt;0,OR($N$16:$N$25&lt;&gt;0,$N$28:$N$37&lt;&gt;0,$N$40:$N$57&lt;&gt;0))</formula>
    </cfRule>
    <cfRule type="expression" dxfId="113" priority="135">
      <formula>OR(AND($F$8="igen",N16&gt;J16-M16)=TRUE,AND(COUNTIF($F$8,"*nem*")&lt;&gt;0,N16&gt;L16-M16)=TRUE)</formula>
    </cfRule>
  </conditionalFormatting>
  <conditionalFormatting sqref="M16:M25 M28:M37 M40:M57 M60:M74">
    <cfRule type="expression" dxfId="112" priority="61">
      <formula>AND(L16&lt;&gt;0,M16="")</formula>
    </cfRule>
  </conditionalFormatting>
  <conditionalFormatting sqref="M16:M25 M28:M37 M40:M57">
    <cfRule type="expression" dxfId="111" priority="136">
      <formula>OR(AND($F$8="igen",M16&gt;J16-N16)=TRUE,AND(COUNTIF($F$8,"*nem*")&lt;&gt;0,M16&gt;L16-N16)=TRUE)</formula>
    </cfRule>
  </conditionalFormatting>
  <conditionalFormatting sqref="N2">
    <cfRule type="cellIs" dxfId="110" priority="38" operator="greaterThan">
      <formula>$F$9</formula>
    </cfRule>
  </conditionalFormatting>
  <conditionalFormatting sqref="M60:M74">
    <cfRule type="expression" dxfId="109" priority="134">
      <formula>OR(AND($F$8="igen",M60&gt;J60)=TRUE,AND(COUNTIF($F$8,"*nem*")&lt;&gt;0,M60&gt;L60)=TRUE)</formula>
    </cfRule>
  </conditionalFormatting>
  <conditionalFormatting sqref="AA16:AC25">
    <cfRule type="cellIs" dxfId="108" priority="35" operator="equal">
      <formula>"NEM"</formula>
    </cfRule>
  </conditionalFormatting>
  <conditionalFormatting sqref="AD16:AF25">
    <cfRule type="cellIs" dxfId="107" priority="34" operator="lessThan">
      <formula>0</formula>
    </cfRule>
  </conditionalFormatting>
  <conditionalFormatting sqref="AG16:AG25">
    <cfRule type="expression" dxfId="106" priority="33">
      <formula>AND(AG16&lt;&gt;"",AG16&lt;&gt;0)</formula>
    </cfRule>
  </conditionalFormatting>
  <conditionalFormatting sqref="AH16:AH25">
    <cfRule type="expression" dxfId="105" priority="32">
      <formula>AND(AH16&lt;&gt;"",AH16&lt;&gt;0%,AH16&lt;&gt;27%)</formula>
    </cfRule>
  </conditionalFormatting>
  <conditionalFormatting sqref="AI16:AJ25">
    <cfRule type="cellIs" dxfId="104" priority="31" operator="equal">
      <formula>"NEM"</formula>
    </cfRule>
  </conditionalFormatting>
  <conditionalFormatting sqref="AB38:AC38 AA28:AC37">
    <cfRule type="cellIs" dxfId="103" priority="30" operator="equal">
      <formula>"NEM"</formula>
    </cfRule>
  </conditionalFormatting>
  <conditionalFormatting sqref="AD28:AF38">
    <cfRule type="cellIs" dxfId="102" priority="29" operator="lessThan">
      <formula>0</formula>
    </cfRule>
  </conditionalFormatting>
  <conditionalFormatting sqref="AG28:AG38">
    <cfRule type="expression" dxfId="101" priority="28">
      <formula>AND(AG28&lt;&gt;"",AG28&lt;&gt;0)</formula>
    </cfRule>
  </conditionalFormatting>
  <conditionalFormatting sqref="AH28:AH38">
    <cfRule type="expression" dxfId="100" priority="27">
      <formula>AND(AH28&lt;&gt;"",AH28&lt;&gt;0%,AH28&lt;&gt;27%)</formula>
    </cfRule>
  </conditionalFormatting>
  <conditionalFormatting sqref="AI38:AJ38">
    <cfRule type="cellIs" dxfId="99" priority="26" operator="equal">
      <formula>"NEM"</formula>
    </cfRule>
  </conditionalFormatting>
  <conditionalFormatting sqref="AB60:AC74">
    <cfRule type="cellIs" dxfId="98" priority="20" operator="equal">
      <formula>"NEM"</formula>
    </cfRule>
  </conditionalFormatting>
  <conditionalFormatting sqref="AD60:AF74">
    <cfRule type="cellIs" dxfId="97" priority="19" operator="lessThan">
      <formula>0</formula>
    </cfRule>
  </conditionalFormatting>
  <conditionalFormatting sqref="AG60:AG74">
    <cfRule type="expression" dxfId="96" priority="18">
      <formula>AND(AG60&lt;&gt;"",AG60&lt;&gt;0)</formula>
    </cfRule>
  </conditionalFormatting>
  <conditionalFormatting sqref="AH60:AH74">
    <cfRule type="expression" dxfId="95" priority="17">
      <formula>AND(AH60&lt;&gt;"",AH60&lt;&gt;0%,AH60&lt;&gt;27%)</formula>
    </cfRule>
  </conditionalFormatting>
  <conditionalFormatting sqref="AJ75">
    <cfRule type="cellIs" dxfId="94" priority="10" operator="equal">
      <formula>"NEM"</formula>
    </cfRule>
  </conditionalFormatting>
  <conditionalFormatting sqref="AI28:AJ37">
    <cfRule type="cellIs" dxfId="93" priority="9" operator="equal">
      <formula>"NEM"</formula>
    </cfRule>
  </conditionalFormatting>
  <conditionalFormatting sqref="AI75 AI60:AJ74">
    <cfRule type="cellIs" dxfId="92" priority="7" operator="equal">
      <formula>"NEM"</formula>
    </cfRule>
  </conditionalFormatting>
  <conditionalFormatting sqref="AA40:AC57">
    <cfRule type="cellIs" dxfId="91" priority="6" operator="equal">
      <formula>"NEM"</formula>
    </cfRule>
  </conditionalFormatting>
  <conditionalFormatting sqref="AD40:AF57">
    <cfRule type="cellIs" dxfId="90" priority="5" operator="lessThan">
      <formula>0</formula>
    </cfRule>
  </conditionalFormatting>
  <conditionalFormatting sqref="AG40:AG57">
    <cfRule type="expression" dxfId="89" priority="4">
      <formula>AND(AG40&lt;&gt;"",AG40&lt;&gt;0)</formula>
    </cfRule>
  </conditionalFormatting>
  <conditionalFormatting sqref="AH40:AH57">
    <cfRule type="expression" dxfId="88" priority="3">
      <formula>AND(AH40&lt;&gt;"",AH40&lt;&gt;0%,AH40&lt;&gt;27%)</formula>
    </cfRule>
  </conditionalFormatting>
  <conditionalFormatting sqref="AI40:AJ57">
    <cfRule type="cellIs" dxfId="87" priority="2" operator="equal">
      <formula>"NEM"</formula>
    </cfRule>
  </conditionalFormatting>
  <conditionalFormatting sqref="AA60:AA74">
    <cfRule type="cellIs" dxfId="86" priority="1" operator="equal">
      <formula>"NEM"</formula>
    </cfRule>
  </conditionalFormatting>
  <dataValidations count="12">
    <dataValidation type="decimal" operator="equal" allowBlank="1" showInputMessage="1" showErrorMessage="1" sqref="L28:L37 L40:L57 L60:L74 L16:L25" xr:uid="{609F193A-BF45-456A-A419-3F470C662EA9}">
      <formula1>J16+K16</formula1>
    </dataValidation>
    <dataValidation type="whole" allowBlank="1" showInputMessage="1" showErrorMessage="1" errorTitle="Hiba" error="Ebbe a cellába csak számot írhat!" sqref="F9:J9" xr:uid="{BA414636-A41B-488E-8A92-957326F51F6A}">
      <formula1>0</formula1>
      <formula2>780000000</formula2>
    </dataValidation>
    <dataValidation type="date" allowBlank="1" showInputMessage="1" showErrorMessage="1" errorTitle="Hiba" error="A támogatási konstrukció 2022.09.01. és 2023.12.31. között érvényes!" sqref="J7 F7" xr:uid="{5D1A1D3F-E3DA-4A55-9F7D-1D9144BF327D}">
      <formula1>44805</formula1>
      <formula2>45291</formula2>
    </dataValidation>
    <dataValidation type="decimal" operator="greaterThanOrEqual" allowBlank="1" showInputMessage="1" showErrorMessage="1" error="Ebbe a cellába csak számot írhat!" sqref="J28:K37 J16:K25 J40:K57 J60:K74" xr:uid="{E539E4DA-4FDD-45D7-A340-F35677986527}">
      <formula1>0</formula1>
    </dataValidation>
    <dataValidation type="date" allowBlank="1" showInputMessage="1" showErrorMessage="1" error="A számla kifizetésének dátuma a támogatási szerződésben meghatározott felhasználási időn kívül nem eshet!" sqref="F28:F37 F16:F25 F40:F57" xr:uid="{B3CBE382-4EFB-47DF-B03F-4CF2210871AD}">
      <formula1>$F$7</formula1>
      <formula2>$J$7+30</formula2>
    </dataValidation>
    <dataValidation type="date" allowBlank="1" showInputMessage="1" showErrorMessage="1" error="A számla kiállításának dátuma a támogatási szerződésben meghatározott felhasználási időn kívül nem eshet!" sqref="E28:E37 E16:E25 E40:E57" xr:uid="{10154C47-74C6-4839-BDB4-3EA32C10645D}">
      <formula1>$F$7</formula1>
      <formula2>$J$7+30</formula2>
    </dataValidation>
    <dataValidation type="date" allowBlank="1" showInputMessage="1" showErrorMessage="1" error="A teljesítés dátuma a támogatási szerződésben meghatározott tevékenység időtartamán kívül nem eshet! Kivétel: könyvvizsgálat, ahol a teljesítés dátuma a tevékenységi időtartam után max. 30 nappal későbbi lehet!" sqref="D16:D25 D28:D37 D40:D57 D60:D74" xr:uid="{2DF0F655-FB6B-499E-8314-C2756B5EAD41}">
      <formula1>$F$7</formula1>
      <formula2>IF(B16="PM-ADMIN /Könyvvizsgálati díj",$J$7+30,$J$7)</formula2>
    </dataValidation>
    <dataValidation type="decimal" operator="greaterThan" allowBlank="1" showInputMessage="1" showErrorMessage="1" errorTitle="Hiba" error="Ebbe a cellába csak számot írhat!" sqref="F10:J10" xr:uid="{43903A57-84B4-4D7E-A80C-9468FAD5EF6F}">
      <formula1>0</formula1>
    </dataValidation>
    <dataValidation type="whole" operator="equal" allowBlank="1" showInputMessage="1" showErrorMessage="1" error="Egyéb forrás terhére elszámolni kívánt költségeket nem lehet a TÁMOGATÁS terhére elszámolni!" sqref="N60:N74" xr:uid="{0055AA08-4BF3-4017-9BAD-070419488565}">
      <formula1>0</formula1>
    </dataValidation>
    <dataValidation type="decimal" allowBlank="1" showInputMessage="1" showErrorMessage="1" error="ÁFA levonási jog érvényesítése esetén az egyéb forrás valamint a támogatás terhére elszámolni kívánt összeg együtt nem haladhatja meg a nettó, egyéb esetben a bruttó összeget!" sqref="M40:M57 M28:M37 M16:M25" xr:uid="{998990CC-92E2-45D2-8059-C0BEEFE34ED6}">
      <formula1>0</formula1>
      <formula2>IF($F$8="igen",$J16-$N16,$L16-$N16)</formula2>
    </dataValidation>
    <dataValidation type="decimal" allowBlank="1" showInputMessage="1" showErrorMessage="1" error="ÁFA levonási jog érvényesítése esetén az egyéb forrás terhére elszámolni kívánt összeg nem haladhatja meg a nettó, egyéb esetben a bruttó összeget!" sqref="M60:M74" xr:uid="{FAD2C30E-2135-4277-9C63-4C7B9B5509B4}">
      <formula1>0</formula1>
      <formula2>IF($F$8="igen",$J60,$L60)</formula2>
    </dataValidation>
    <dataValidation type="decimal" allowBlank="1" showInputMessage="1" showErrorMessage="1" error="ÁFA levonási jog érvényesítése esetén az egyéb forrás valamint a támogatás terhére elszámolni kívánt összeg együtt nem haladhatja meg a nettó, egyéb esetben a bruttó összeget!" sqref="N40:N57 N16:N25 N28:N37" xr:uid="{7A133685-2299-4981-91D9-7CF66661CB31}">
      <formula1>0</formula1>
      <formula2>IF($F$8="igen",$J16-$M16,$L16-$M16)</formula2>
    </dataValidation>
  </dataValidations>
  <printOptions horizontalCentered="1"/>
  <pageMargins left="0.23622047244094491" right="0.23622047244094491" top="0.19685039370078741" bottom="0.15748031496062992" header="0.31496062992125984" footer="0.31496062992125984"/>
  <pageSetup paperSize="9" scale="42" orientation="portrait" r:id="rId1"/>
  <ignoredErrors>
    <ignoredError sqref="N123:O248 A27:K27 N26 N75 O75:O122 O26:O27 C57 A19:C26 E26:K26 A38:K39 G19:K25 A60:A74 L60:L74 A75:L122 A123:L248 N38 G57:I57 O39 A16:A18 A28:A37 C28:C37 G28:I37 G42:I53 L40:L53 C42:C53 A40:A53 L57 N77:N122" unlockedFormula="1"/>
    <ignoredError sqref="L16:L39" unlockedFormula="1" calculatedColumn="1"/>
    <ignoredError sqref="L15 L59" calculatedColumn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3C9C284-0339-46CD-87A9-830165D33C86}">
          <x14:formula1>
            <xm:f>'rejtett fül listával'!$C$2:$C$4</xm:f>
          </x14:formula1>
          <xm:sqref>F8:J8</xm:sqref>
        </x14:dataValidation>
        <x14:dataValidation type="list" allowBlank="1" showInputMessage="1" showErrorMessage="1" xr:uid="{23C438D2-FEF3-42D0-A993-47DD3AB0613A}">
          <x14:formula1>
            <xm:f>'rejtett fül listával'!$B$2</xm:f>
          </x14:formula1>
          <xm:sqref>B60:B74</xm:sqref>
        </x14:dataValidation>
        <x14:dataValidation type="list" allowBlank="1" showInputMessage="1" showErrorMessage="1" xr:uid="{187DC18B-DF25-406A-ADBD-C71284F07FA3}">
          <x14:formula1>
            <xm:f>'elszámolás összesítő'!$A$15:$A$17</xm:f>
          </x14:formula1>
          <xm:sqref>B16:B25</xm:sqref>
        </x14:dataValidation>
        <x14:dataValidation type="list" allowBlank="1" showInputMessage="1" showErrorMessage="1" xr:uid="{1D0C9F2C-3875-41C9-8E87-837067131A4F}">
          <x14:formula1>
            <xm:f>'elszámolás összesítő'!$A$26:$A$35</xm:f>
          </x14:formula1>
          <xm:sqref>B28:B37</xm:sqref>
        </x14:dataValidation>
        <x14:dataValidation type="list" allowBlank="1" showInputMessage="1" showErrorMessage="1" xr:uid="{D083BBEC-3AB9-4E6E-A5D3-BAA071F04E05}">
          <x14:formula1>
            <xm:f>'rejtett fül listával'!$A$2:$A$20</xm:f>
          </x14:formula1>
          <xm:sqref>B40:B57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B3449-72F2-423C-86F3-B05CA0A674C5}">
  <dimension ref="A1:BQ310"/>
  <sheetViews>
    <sheetView zoomScale="90" zoomScaleNormal="90" zoomScaleSheetLayoutView="70" workbookViewId="0">
      <selection activeCell="D5" sqref="D5:F5"/>
    </sheetView>
  </sheetViews>
  <sheetFormatPr defaultColWidth="8.7109375" defaultRowHeight="15" x14ac:dyDescent="0.25"/>
  <cols>
    <col min="1" max="1" width="4.140625" style="7" customWidth="1"/>
    <col min="2" max="2" width="34.140625" style="7" customWidth="1"/>
    <col min="3" max="4" width="16.5703125" style="55" customWidth="1"/>
    <col min="5" max="5" width="15.85546875" style="55" customWidth="1"/>
    <col min="6" max="6" width="52.85546875" style="153" customWidth="1"/>
    <col min="7" max="8" width="17.5703125" style="28" customWidth="1"/>
    <col min="9" max="9" width="17.5703125" style="56" customWidth="1"/>
    <col min="10" max="10" width="53.5703125" style="120" customWidth="1"/>
    <col min="11" max="14" width="8.7109375" style="119" customWidth="1"/>
    <col min="15" max="26" width="3" style="119" customWidth="1"/>
    <col min="27" max="29" width="11.7109375" style="299" hidden="1" customWidth="1"/>
    <col min="30" max="30" width="13.28515625" style="299" hidden="1" customWidth="1"/>
    <col min="31" max="32" width="11.7109375" style="299" hidden="1" customWidth="1"/>
    <col min="33" max="69" width="8.7109375" style="119"/>
    <col min="70" max="16384" width="8.7109375" style="121"/>
  </cols>
  <sheetData>
    <row r="1" spans="1:68" s="112" customFormat="1" ht="14.45" customHeight="1" x14ac:dyDescent="0.25">
      <c r="A1" s="327" t="s">
        <v>214</v>
      </c>
      <c r="B1" s="328"/>
      <c r="C1" s="328"/>
      <c r="D1" s="328"/>
      <c r="E1" s="328"/>
      <c r="F1" s="329"/>
      <c r="G1" s="348" t="s">
        <v>32</v>
      </c>
      <c r="H1" s="349"/>
      <c r="I1" s="57">
        <f>+H63+'dologi költségek'!M76</f>
        <v>0</v>
      </c>
      <c r="J1" s="146"/>
      <c r="AA1" s="294"/>
      <c r="AB1" s="294"/>
      <c r="AC1" s="294"/>
      <c r="AD1" s="294"/>
      <c r="AE1" s="294"/>
      <c r="AF1" s="294"/>
    </row>
    <row r="2" spans="1:68" s="112" customFormat="1" ht="14.45" customHeight="1" x14ac:dyDescent="0.25">
      <c r="A2" s="330"/>
      <c r="B2" s="331"/>
      <c r="C2" s="331"/>
      <c r="D2" s="331"/>
      <c r="E2" s="331"/>
      <c r="F2" s="332"/>
      <c r="G2" s="350" t="s">
        <v>33</v>
      </c>
      <c r="H2" s="351"/>
      <c r="I2" s="58">
        <f>+I63+'dologi költségek'!N76</f>
        <v>0</v>
      </c>
      <c r="J2" s="122"/>
      <c r="AA2" s="294"/>
      <c r="AB2" s="294"/>
      <c r="AC2" s="294"/>
      <c r="AD2" s="294"/>
      <c r="AE2" s="294"/>
      <c r="AF2" s="294"/>
    </row>
    <row r="3" spans="1:68" s="112" customFormat="1" ht="14.45" customHeight="1" thickBot="1" x14ac:dyDescent="0.3">
      <c r="A3" s="330"/>
      <c r="B3" s="331"/>
      <c r="C3" s="331"/>
      <c r="D3" s="331"/>
      <c r="E3" s="331"/>
      <c r="F3" s="332"/>
      <c r="G3" s="352" t="s">
        <v>34</v>
      </c>
      <c r="H3" s="353"/>
      <c r="I3" s="228">
        <f>SUM(I1:I2)</f>
        <v>0</v>
      </c>
      <c r="J3" s="122"/>
      <c r="AA3" s="294"/>
      <c r="AB3" s="294"/>
      <c r="AC3" s="294"/>
      <c r="AD3" s="294"/>
      <c r="AE3" s="294"/>
      <c r="AF3" s="294"/>
    </row>
    <row r="4" spans="1:68" s="112" customFormat="1" ht="14.45" customHeight="1" thickBot="1" x14ac:dyDescent="0.3">
      <c r="A4" s="333"/>
      <c r="B4" s="334"/>
      <c r="C4" s="334"/>
      <c r="D4" s="334"/>
      <c r="E4" s="334"/>
      <c r="F4" s="356"/>
      <c r="G4" s="354" t="s">
        <v>35</v>
      </c>
      <c r="H4" s="355"/>
      <c r="I4" s="231" t="str">
        <f>IFERROR(ROUNDUP(I2/I3,3),"")</f>
        <v/>
      </c>
      <c r="J4" s="249" t="str">
        <f>IF(I4="","",IF(I4&gt;D10,"FIGYELEM! Az intenzitás meghaladja a Támogatási Szerződés szerinti mértéket!",""))</f>
        <v/>
      </c>
      <c r="AA4" s="294"/>
      <c r="AB4" s="294"/>
      <c r="AC4" s="294"/>
      <c r="AD4" s="294"/>
      <c r="AE4" s="294"/>
      <c r="AF4" s="294"/>
    </row>
    <row r="5" spans="1:68" s="112" customFormat="1" x14ac:dyDescent="0.25">
      <c r="A5" s="357" t="str">
        <f>+'dologi költségek'!A5</f>
        <v>Projekt azonosítószáma (OC-MUV/4-2022/xxxxxx):</v>
      </c>
      <c r="B5" s="358"/>
      <c r="C5" s="359"/>
      <c r="D5" s="364">
        <f>'dologi költségek'!F5</f>
        <v>0</v>
      </c>
      <c r="E5" s="365"/>
      <c r="F5" s="366"/>
      <c r="G5" s="382"/>
      <c r="H5" s="383"/>
      <c r="I5" s="384"/>
      <c r="J5" s="363" t="s">
        <v>84</v>
      </c>
      <c r="AA5" s="294"/>
      <c r="AB5" s="294"/>
      <c r="AC5" s="294"/>
      <c r="AD5" s="294"/>
      <c r="AE5" s="294"/>
      <c r="AF5" s="294"/>
    </row>
    <row r="6" spans="1:68" s="112" customFormat="1" ht="29.1" customHeight="1" x14ac:dyDescent="0.25">
      <c r="A6" s="357" t="str">
        <f>+'dologi költségek'!A6</f>
        <v>A támogatás tárgya:</v>
      </c>
      <c r="B6" s="358"/>
      <c r="C6" s="359"/>
      <c r="D6" s="364">
        <f>'dologi költségek'!F6</f>
        <v>0</v>
      </c>
      <c r="E6" s="365"/>
      <c r="F6" s="366"/>
      <c r="G6" s="385"/>
      <c r="H6" s="386"/>
      <c r="I6" s="387"/>
      <c r="J6" s="363"/>
      <c r="AA6" s="294"/>
      <c r="AB6" s="294"/>
      <c r="AC6" s="294"/>
      <c r="AD6" s="294"/>
      <c r="AE6" s="294"/>
      <c r="AF6" s="294"/>
    </row>
    <row r="7" spans="1:68" s="112" customFormat="1" x14ac:dyDescent="0.25">
      <c r="A7" s="357" t="s">
        <v>85</v>
      </c>
      <c r="B7" s="358"/>
      <c r="C7" s="359"/>
      <c r="D7" s="367" t="str">
        <f>IF(AND('dologi költségek'!F7="",'dologi költségek'!J7="")=TRUE,"",IF(AND('dologi költségek'!F7="",'dologi költségek'!J7&lt;&gt;"")=TRUE," - "&amp;TEXT('dologi költségek'!J7,"éééé.hh.nn."),IF(AND('dologi költségek'!F7&lt;&gt;"",'dologi költségek'!J7="")=TRUE,TEXT('dologi költségek'!F7,"éééé.hh.nn."&amp;" - "),TEXT('dologi költségek'!F7,"éééé.hh.nn.")&amp;" - "&amp;TEXT('dologi költségek'!J7,"éééé.hh.nn."))))</f>
        <v/>
      </c>
      <c r="E7" s="368"/>
      <c r="F7" s="369"/>
      <c r="G7" s="385"/>
      <c r="H7" s="386"/>
      <c r="I7" s="387"/>
      <c r="J7" s="363"/>
      <c r="AA7" s="294"/>
      <c r="AB7" s="294"/>
      <c r="AC7" s="294"/>
      <c r="AD7" s="294"/>
      <c r="AE7" s="294"/>
      <c r="AF7" s="294"/>
    </row>
    <row r="8" spans="1:68" s="112" customFormat="1" x14ac:dyDescent="0.25">
      <c r="A8" s="357" t="str">
        <f>+'dologi költségek'!A8</f>
        <v>ÁFA levonási joggal rendelkezik:</v>
      </c>
      <c r="B8" s="358"/>
      <c r="C8" s="359"/>
      <c r="D8" s="364">
        <f>'dologi költségek'!F8</f>
        <v>0</v>
      </c>
      <c r="E8" s="365"/>
      <c r="F8" s="366"/>
      <c r="G8" s="385"/>
      <c r="H8" s="386"/>
      <c r="I8" s="387"/>
      <c r="J8" s="363"/>
      <c r="AA8" s="294"/>
      <c r="AB8" s="294"/>
      <c r="AC8" s="294"/>
      <c r="AD8" s="294"/>
      <c r="AE8" s="294"/>
      <c r="AF8" s="294"/>
    </row>
    <row r="9" spans="1:68" s="112" customFormat="1" ht="15.75" thickBot="1" x14ac:dyDescent="0.3">
      <c r="A9" s="357" t="str">
        <f>+'dologi költségek'!A9</f>
        <v>Támogatási Szerződésben meghatározott támogatási összeg:</v>
      </c>
      <c r="B9" s="358"/>
      <c r="C9" s="359"/>
      <c r="D9" s="370">
        <f>'dologi költségek'!F9</f>
        <v>0</v>
      </c>
      <c r="E9" s="371"/>
      <c r="F9" s="372"/>
      <c r="G9" s="385"/>
      <c r="H9" s="386"/>
      <c r="I9" s="387"/>
      <c r="J9" s="363"/>
      <c r="AA9" s="294"/>
      <c r="AB9" s="294"/>
      <c r="AC9" s="294"/>
      <c r="AD9" s="294"/>
      <c r="AE9" s="294"/>
      <c r="AF9" s="294"/>
    </row>
    <row r="10" spans="1:68" s="112" customFormat="1" ht="15.75" thickBot="1" x14ac:dyDescent="0.3">
      <c r="A10" s="357" t="str">
        <f>+'dologi költségek'!A10</f>
        <v>Támogatási Szerződésben meghatározott támogatási intenzitás:</v>
      </c>
      <c r="B10" s="358"/>
      <c r="C10" s="358"/>
      <c r="D10" s="379">
        <f>'dologi költségek'!F10</f>
        <v>0</v>
      </c>
      <c r="E10" s="380"/>
      <c r="F10" s="381"/>
      <c r="G10" s="386"/>
      <c r="H10" s="386"/>
      <c r="I10" s="387"/>
      <c r="J10" s="363"/>
      <c r="AA10" s="294"/>
      <c r="AB10" s="294"/>
      <c r="AC10" s="294"/>
      <c r="AD10" s="294"/>
      <c r="AE10" s="294"/>
      <c r="AF10" s="294"/>
    </row>
    <row r="11" spans="1:68" s="112" customFormat="1" ht="29.1" customHeight="1" x14ac:dyDescent="0.25">
      <c r="A11" s="357" t="str">
        <f>+'dologi költségek'!A11</f>
        <v>Kedvezményezett neve:</v>
      </c>
      <c r="B11" s="358"/>
      <c r="C11" s="359"/>
      <c r="D11" s="373">
        <f>'dologi költségek'!F11</f>
        <v>0</v>
      </c>
      <c r="E11" s="374"/>
      <c r="F11" s="375"/>
      <c r="G11" s="385"/>
      <c r="H11" s="386"/>
      <c r="I11" s="387"/>
      <c r="J11" s="363"/>
      <c r="AA11" s="294"/>
      <c r="AB11" s="294"/>
      <c r="AC11" s="294"/>
      <c r="AD11" s="294"/>
      <c r="AE11" s="294"/>
      <c r="AF11" s="294"/>
    </row>
    <row r="12" spans="1:68" s="112" customFormat="1" x14ac:dyDescent="0.25">
      <c r="A12" s="357" t="str">
        <f>+'dologi költségek'!A12</f>
        <v>Kedvezményezett képviselője:</v>
      </c>
      <c r="B12" s="358"/>
      <c r="C12" s="359"/>
      <c r="D12" s="364">
        <f>'dologi költségek'!F12</f>
        <v>0</v>
      </c>
      <c r="E12" s="365"/>
      <c r="F12" s="366"/>
      <c r="G12" s="385"/>
      <c r="H12" s="386"/>
      <c r="I12" s="387"/>
      <c r="J12" s="363"/>
      <c r="AA12" s="294"/>
      <c r="AB12" s="294"/>
      <c r="AC12" s="294"/>
      <c r="AD12" s="294"/>
      <c r="AE12" s="294"/>
      <c r="AF12" s="294"/>
    </row>
    <row r="13" spans="1:68" s="112" customFormat="1" ht="29.1" customHeight="1" thickBot="1" x14ac:dyDescent="0.3">
      <c r="A13" s="391" t="str">
        <f>+'dologi költségek'!A13</f>
        <v>Jelen elszámolás összeállítójának neve, telefonszáma, e-mail címe:</v>
      </c>
      <c r="B13" s="392"/>
      <c r="C13" s="393"/>
      <c r="D13" s="376">
        <f>'dologi költségek'!F13</f>
        <v>0</v>
      </c>
      <c r="E13" s="377"/>
      <c r="F13" s="378"/>
      <c r="G13" s="388"/>
      <c r="H13" s="389"/>
      <c r="I13" s="390"/>
      <c r="J13" s="363"/>
      <c r="AA13" s="294"/>
      <c r="AB13" s="294"/>
      <c r="AC13" s="294"/>
      <c r="AD13" s="294"/>
      <c r="AE13" s="294"/>
      <c r="AF13" s="294"/>
    </row>
    <row r="14" spans="1:68" s="112" customFormat="1" ht="16.5" hidden="1" thickBot="1" x14ac:dyDescent="0.3">
      <c r="A14" s="15"/>
      <c r="B14" s="11"/>
      <c r="C14" s="11"/>
      <c r="D14" s="186"/>
      <c r="E14" s="186" t="s">
        <v>222</v>
      </c>
      <c r="F14" s="22"/>
      <c r="G14" s="22"/>
      <c r="H14" s="22"/>
      <c r="I14" s="178"/>
      <c r="J14" s="122"/>
      <c r="AA14" s="293" t="s">
        <v>47</v>
      </c>
      <c r="AB14" s="271"/>
      <c r="AC14" s="271"/>
      <c r="AD14" s="271"/>
      <c r="AE14" s="271"/>
      <c r="AF14" s="271"/>
    </row>
    <row r="15" spans="1:68" s="112" customFormat="1" ht="72.599999999999994" hidden="1" customHeight="1" thickBot="1" x14ac:dyDescent="0.3">
      <c r="A15" s="16" t="s">
        <v>48</v>
      </c>
      <c r="B15" s="177" t="s">
        <v>49</v>
      </c>
      <c r="C15" s="179" t="s">
        <v>86</v>
      </c>
      <c r="D15" s="179" t="s">
        <v>87</v>
      </c>
      <c r="E15" s="177" t="s">
        <v>88</v>
      </c>
      <c r="F15" s="180" t="s">
        <v>89</v>
      </c>
      <c r="G15" s="181" t="s">
        <v>90</v>
      </c>
      <c r="H15" s="181" t="s">
        <v>60</v>
      </c>
      <c r="I15" s="14" t="s">
        <v>91</v>
      </c>
      <c r="AA15" s="274" t="s">
        <v>93</v>
      </c>
      <c r="AB15" s="274" t="s">
        <v>94</v>
      </c>
      <c r="AC15" s="274" t="s">
        <v>95</v>
      </c>
      <c r="AD15" s="275" t="s">
        <v>96</v>
      </c>
      <c r="AE15" s="274" t="s">
        <v>97</v>
      </c>
      <c r="AF15" s="274" t="s">
        <v>98</v>
      </c>
    </row>
    <row r="16" spans="1:68" s="114" customFormat="1" ht="16.5" thickBot="1" x14ac:dyDescent="0.3">
      <c r="A16" s="15"/>
      <c r="B16" s="11"/>
      <c r="C16" s="42"/>
      <c r="D16" s="186"/>
      <c r="E16" s="186" t="s">
        <v>73</v>
      </c>
      <c r="F16" s="11"/>
      <c r="G16" s="22"/>
      <c r="H16" s="22"/>
      <c r="I16" s="23"/>
      <c r="J16" s="122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293" t="s">
        <v>47</v>
      </c>
      <c r="AB16" s="271"/>
      <c r="AC16" s="271"/>
      <c r="AD16" s="271"/>
      <c r="AE16" s="271"/>
      <c r="AF16" s="271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</row>
    <row r="17" spans="1:68" s="134" customFormat="1" ht="72.599999999999994" customHeight="1" x14ac:dyDescent="0.25">
      <c r="A17" s="17" t="s">
        <v>48</v>
      </c>
      <c r="B17" s="4" t="s">
        <v>49</v>
      </c>
      <c r="C17" s="179" t="s">
        <v>86</v>
      </c>
      <c r="D17" s="179" t="s">
        <v>87</v>
      </c>
      <c r="E17" s="4" t="s">
        <v>88</v>
      </c>
      <c r="F17" s="18" t="s">
        <v>89</v>
      </c>
      <c r="G17" s="14" t="s">
        <v>90</v>
      </c>
      <c r="H17" s="14" t="s">
        <v>60</v>
      </c>
      <c r="I17" s="14" t="s">
        <v>61</v>
      </c>
      <c r="J17" s="182" t="s">
        <v>92</v>
      </c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274" t="s">
        <v>93</v>
      </c>
      <c r="AB17" s="274" t="s">
        <v>94</v>
      </c>
      <c r="AC17" s="274" t="s">
        <v>95</v>
      </c>
      <c r="AD17" s="275" t="s">
        <v>96</v>
      </c>
      <c r="AE17" s="274" t="s">
        <v>97</v>
      </c>
      <c r="AF17" s="274" t="s">
        <v>98</v>
      </c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</row>
    <row r="18" spans="1:68" s="114" customFormat="1" x14ac:dyDescent="0.25">
      <c r="A18" s="8">
        <f>ROW()-ROW($A$17)</f>
        <v>1</v>
      </c>
      <c r="B18" s="1"/>
      <c r="C18" s="2"/>
      <c r="D18" s="2"/>
      <c r="E18" s="2"/>
      <c r="F18" s="183"/>
      <c r="G18" s="5"/>
      <c r="H18" s="226"/>
      <c r="I18" s="212"/>
      <c r="J18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280" t="str">
        <f>IF(B18="","",IF(AND(C18&gt;='dologi költségek'!$F$7,C18&lt;='dologi költségek'!$J$7),"IGEN","NEM"))</f>
        <v/>
      </c>
      <c r="AB18" s="280" t="str">
        <f>IF(B18="","",IF(AND(D18&gt;='dologi költségek'!$F$7,D18&lt;='dologi költségek'!$J$7),"IGEN","NEM"))</f>
        <v/>
      </c>
      <c r="AC18" s="280" t="str">
        <f>IF(B18="","",IF(AND(E18&gt;='dologi költségek'!$F$7,E18&lt;='dologi költségek'!$J$7+30),"IGEN","NEM"))</f>
        <v/>
      </c>
      <c r="AD18" s="278" t="str">
        <f>IF(B18="","",E18-D18)</f>
        <v/>
      </c>
      <c r="AE18" s="280" t="str">
        <f>IF(B18="","",IF(I18&lt;=G18,"IGEN","NEM"))</f>
        <v/>
      </c>
      <c r="AF18" s="280" t="str">
        <f>IF(B18="","",IF(I18+H18&lt;=G18,"IGEN","NEM"))</f>
        <v/>
      </c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</row>
    <row r="19" spans="1:68" s="114" customFormat="1" x14ac:dyDescent="0.25">
      <c r="A19" s="1">
        <f t="shared" ref="A19:A27" si="0">ROW()-ROW($A$17)</f>
        <v>2</v>
      </c>
      <c r="B19" s="1"/>
      <c r="C19" s="2"/>
      <c r="D19" s="2"/>
      <c r="E19" s="2"/>
      <c r="F19" s="183"/>
      <c r="G19" s="5"/>
      <c r="H19" s="226"/>
      <c r="I19" s="212"/>
      <c r="J19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280" t="str">
        <f>IF(B19="","",IF(AND(C19&gt;='dologi költségek'!$F$7,C19&lt;='dologi költségek'!$J$7),"IGEN","NEM"))</f>
        <v/>
      </c>
      <c r="AB19" s="280" t="str">
        <f>IF(B19="","",IF(AND(D19&gt;='dologi költségek'!$F$7,D19&lt;='dologi költségek'!$J$7),"IGEN","NEM"))</f>
        <v/>
      </c>
      <c r="AC19" s="280" t="str">
        <f>IF(B19="","",IF(AND(E19&gt;='dologi költségek'!$F$7,E19&lt;='dologi költségek'!$J$7+30),"IGEN","NEM"))</f>
        <v/>
      </c>
      <c r="AD19" s="278" t="str">
        <f t="shared" ref="AD19:AD27" si="1">IF(B19="","",E19-D19)</f>
        <v/>
      </c>
      <c r="AE19" s="280" t="str">
        <f t="shared" ref="AE19:AE27" si="2">IF(B19="","",IF(I19&lt;=G19,"IGEN","NEM"))</f>
        <v/>
      </c>
      <c r="AF19" s="280" t="str">
        <f t="shared" ref="AF19:AF27" si="3">IF(B19="","",IF(I19+H19&lt;=G19,"IGEN","NEM"))</f>
        <v/>
      </c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</row>
    <row r="20" spans="1:68" s="114" customFormat="1" x14ac:dyDescent="0.25">
      <c r="A20" s="1">
        <f t="shared" si="0"/>
        <v>3</v>
      </c>
      <c r="B20" s="1"/>
      <c r="C20" s="2"/>
      <c r="D20" s="2"/>
      <c r="E20" s="2"/>
      <c r="F20" s="183"/>
      <c r="G20" s="5"/>
      <c r="H20" s="226"/>
      <c r="I20" s="212"/>
      <c r="J20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280" t="str">
        <f>IF(B20="","",IF(AND(C20&gt;='dologi költségek'!$F$7,C20&lt;='dologi költségek'!$J$7),"IGEN","NEM"))</f>
        <v/>
      </c>
      <c r="AB20" s="280" t="str">
        <f>IF(B20="","",IF(AND(D20&gt;='dologi költségek'!$F$7,D20&lt;='dologi költségek'!$J$7),"IGEN","NEM"))</f>
        <v/>
      </c>
      <c r="AC20" s="280" t="str">
        <f>IF(B20="","",IF(AND(E20&gt;='dologi költségek'!$F$7,E20&lt;='dologi költségek'!$J$7+30),"IGEN","NEM"))</f>
        <v/>
      </c>
      <c r="AD20" s="278" t="str">
        <f t="shared" si="1"/>
        <v/>
      </c>
      <c r="AE20" s="280" t="str">
        <f t="shared" si="2"/>
        <v/>
      </c>
      <c r="AF20" s="280" t="str">
        <f t="shared" si="3"/>
        <v/>
      </c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</row>
    <row r="21" spans="1:68" s="114" customFormat="1" x14ac:dyDescent="0.25">
      <c r="A21" s="1">
        <f t="shared" si="0"/>
        <v>4</v>
      </c>
      <c r="B21" s="1"/>
      <c r="C21" s="2"/>
      <c r="D21" s="2"/>
      <c r="E21" s="2"/>
      <c r="F21" s="183"/>
      <c r="G21" s="5"/>
      <c r="H21" s="226"/>
      <c r="I21" s="212"/>
      <c r="J21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280" t="str">
        <f>IF(B21="","",IF(AND(C21&gt;='dologi költségek'!$F$7,C21&lt;='dologi költségek'!$J$7),"IGEN","NEM"))</f>
        <v/>
      </c>
      <c r="AB21" s="280" t="str">
        <f>IF(B21="","",IF(AND(D21&gt;='dologi költségek'!$F$7,D21&lt;='dologi költségek'!$J$7),"IGEN","NEM"))</f>
        <v/>
      </c>
      <c r="AC21" s="280" t="str">
        <f>IF(B21="","",IF(AND(E21&gt;='dologi költségek'!$F$7,E21&lt;='dologi költségek'!$J$7+30),"IGEN","NEM"))</f>
        <v/>
      </c>
      <c r="AD21" s="278" t="str">
        <f t="shared" si="1"/>
        <v/>
      </c>
      <c r="AE21" s="280" t="str">
        <f>IF(B21="","",IF(I21&lt;=G21,"IGEN","NEM"))</f>
        <v/>
      </c>
      <c r="AF21" s="280" t="str">
        <f>IF(B21="","",IF(I21+H21&lt;=G21,"IGEN","NEM"))</f>
        <v/>
      </c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</row>
    <row r="22" spans="1:68" s="114" customFormat="1" x14ac:dyDescent="0.25">
      <c r="A22" s="1">
        <f t="shared" si="0"/>
        <v>5</v>
      </c>
      <c r="B22" s="1"/>
      <c r="C22" s="2"/>
      <c r="D22" s="2"/>
      <c r="E22" s="2"/>
      <c r="F22" s="183"/>
      <c r="G22" s="5"/>
      <c r="H22" s="226"/>
      <c r="I22" s="212"/>
      <c r="J22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280" t="str">
        <f>IF(B22="","",IF(AND(C22&gt;='dologi költségek'!$F$7,C22&lt;='dologi költségek'!$J$7),"IGEN","NEM"))</f>
        <v/>
      </c>
      <c r="AB22" s="280" t="str">
        <f>IF(B22="","",IF(AND(D22&gt;='dologi költségek'!$F$7,D22&lt;='dologi költségek'!$J$7),"IGEN","NEM"))</f>
        <v/>
      </c>
      <c r="AC22" s="280" t="str">
        <f>IF(B22="","",IF(AND(E22&gt;='dologi költségek'!$F$7,E22&lt;='dologi költségek'!$J$7+30),"IGEN","NEM"))</f>
        <v/>
      </c>
      <c r="AD22" s="278" t="str">
        <f t="shared" si="1"/>
        <v/>
      </c>
      <c r="AE22" s="280" t="str">
        <f>IF(B22="","",IF(I22&lt;=G22,"IGEN","NEM"))</f>
        <v/>
      </c>
      <c r="AF22" s="280" t="str">
        <f>IF(B22="","",IF(I22+H22&lt;=G22,"IGEN","NEM"))</f>
        <v/>
      </c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</row>
    <row r="23" spans="1:68" s="114" customFormat="1" x14ac:dyDescent="0.25">
      <c r="A23" s="1">
        <f t="shared" si="0"/>
        <v>6</v>
      </c>
      <c r="B23" s="1"/>
      <c r="C23" s="2"/>
      <c r="D23" s="2"/>
      <c r="E23" s="2"/>
      <c r="F23" s="183"/>
      <c r="G23" s="5"/>
      <c r="H23" s="226"/>
      <c r="I23" s="212"/>
      <c r="J23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280" t="str">
        <f>IF(B23="","",IF(AND(C23&gt;='dologi költségek'!$F$7,C23&lt;='dologi költségek'!$J$7),"IGEN","NEM"))</f>
        <v/>
      </c>
      <c r="AB23" s="280" t="str">
        <f>IF(B23="","",IF(AND(D23&gt;='dologi költségek'!$F$7,D23&lt;='dologi költségek'!$J$7),"IGEN","NEM"))</f>
        <v/>
      </c>
      <c r="AC23" s="280" t="str">
        <f>IF(B23="","",IF(AND(E23&gt;='dologi költségek'!$F$7,E23&lt;='dologi költségek'!$J$7+30),"IGEN","NEM"))</f>
        <v/>
      </c>
      <c r="AD23" s="278" t="str">
        <f t="shared" si="1"/>
        <v/>
      </c>
      <c r="AE23" s="280" t="str">
        <f t="shared" si="2"/>
        <v/>
      </c>
      <c r="AF23" s="280" t="str">
        <f t="shared" si="3"/>
        <v/>
      </c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</row>
    <row r="24" spans="1:68" s="114" customFormat="1" x14ac:dyDescent="0.25">
      <c r="A24" s="1">
        <f t="shared" si="0"/>
        <v>7</v>
      </c>
      <c r="B24" s="1"/>
      <c r="C24" s="2"/>
      <c r="D24" s="2"/>
      <c r="E24" s="2"/>
      <c r="F24" s="183"/>
      <c r="G24" s="5"/>
      <c r="H24" s="226"/>
      <c r="I24" s="212"/>
      <c r="J24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280" t="str">
        <f>IF(B24="","",IF(AND(C24&gt;='dologi költségek'!$F$7,C24&lt;='dologi költségek'!$J$7),"IGEN","NEM"))</f>
        <v/>
      </c>
      <c r="AB24" s="280" t="str">
        <f>IF(B24="","",IF(AND(D24&gt;='dologi költségek'!$F$7,D24&lt;='dologi költségek'!$J$7),"IGEN","NEM"))</f>
        <v/>
      </c>
      <c r="AC24" s="280" t="str">
        <f>IF(B24="","",IF(AND(E24&gt;='dologi költségek'!$F$7,E24&lt;='dologi költségek'!$J$7+30),"IGEN","NEM"))</f>
        <v/>
      </c>
      <c r="AD24" s="278" t="str">
        <f t="shared" si="1"/>
        <v/>
      </c>
      <c r="AE24" s="280" t="str">
        <f t="shared" si="2"/>
        <v/>
      </c>
      <c r="AF24" s="280" t="str">
        <f t="shared" si="3"/>
        <v/>
      </c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</row>
    <row r="25" spans="1:68" s="114" customFormat="1" x14ac:dyDescent="0.25">
      <c r="A25" s="1">
        <f t="shared" si="0"/>
        <v>8</v>
      </c>
      <c r="B25" s="1"/>
      <c r="C25" s="2"/>
      <c r="D25" s="2"/>
      <c r="E25" s="2"/>
      <c r="F25" s="183"/>
      <c r="G25" s="5"/>
      <c r="H25" s="226"/>
      <c r="I25" s="212"/>
      <c r="J25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280" t="str">
        <f>IF(B25="","",IF(AND(C25&gt;='dologi költségek'!$F$7,C25&lt;='dologi költségek'!$J$7),"IGEN","NEM"))</f>
        <v/>
      </c>
      <c r="AB25" s="280" t="str">
        <f>IF(B25="","",IF(AND(D25&gt;='dologi költségek'!$F$7,D25&lt;='dologi költségek'!$J$7),"IGEN","NEM"))</f>
        <v/>
      </c>
      <c r="AC25" s="280" t="str">
        <f>IF(B25="","",IF(AND(E25&gt;='dologi költségek'!$F$7,E25&lt;='dologi költségek'!$J$7+30),"IGEN","NEM"))</f>
        <v/>
      </c>
      <c r="AD25" s="278" t="str">
        <f t="shared" si="1"/>
        <v/>
      </c>
      <c r="AE25" s="280" t="str">
        <f t="shared" si="2"/>
        <v/>
      </c>
      <c r="AF25" s="280" t="str">
        <f t="shared" si="3"/>
        <v/>
      </c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</row>
    <row r="26" spans="1:68" s="114" customFormat="1" x14ac:dyDescent="0.25">
      <c r="A26" s="1">
        <f t="shared" si="0"/>
        <v>9</v>
      </c>
      <c r="B26" s="1"/>
      <c r="C26" s="2"/>
      <c r="D26" s="2"/>
      <c r="E26" s="2"/>
      <c r="F26" s="183"/>
      <c r="G26" s="5"/>
      <c r="H26" s="226"/>
      <c r="I26" s="212"/>
      <c r="J26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280" t="str">
        <f>IF(B26="","",IF(AND(C26&gt;='dologi költségek'!$F$7,C26&lt;='dologi költségek'!$J$7),"IGEN","NEM"))</f>
        <v/>
      </c>
      <c r="AB26" s="280" t="str">
        <f>IF(B26="","",IF(AND(D26&gt;='dologi költségek'!$F$7,D26&lt;='dologi költségek'!$J$7),"IGEN","NEM"))</f>
        <v/>
      </c>
      <c r="AC26" s="280" t="str">
        <f>IF(B26="","",IF(AND(E26&gt;='dologi költségek'!$F$7,E26&lt;='dologi költségek'!$J$7+30),"IGEN","NEM"))</f>
        <v/>
      </c>
      <c r="AD26" s="278" t="str">
        <f t="shared" si="1"/>
        <v/>
      </c>
      <c r="AE26" s="280" t="str">
        <f t="shared" si="2"/>
        <v/>
      </c>
      <c r="AF26" s="280" t="str">
        <f t="shared" si="3"/>
        <v/>
      </c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</row>
    <row r="27" spans="1:68" s="114" customFormat="1" ht="15.75" thickBot="1" x14ac:dyDescent="0.3">
      <c r="A27" s="1">
        <f t="shared" si="0"/>
        <v>10</v>
      </c>
      <c r="B27" s="1"/>
      <c r="C27" s="2"/>
      <c r="D27" s="2"/>
      <c r="E27" s="2"/>
      <c r="F27" s="183"/>
      <c r="G27" s="5"/>
      <c r="H27" s="226"/>
      <c r="I27" s="212"/>
      <c r="J27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280" t="str">
        <f>IF(B27="","",IF(AND(C27&gt;='dologi költségek'!$F$7,C27&lt;='dologi költségek'!$J$7),"IGEN","NEM"))</f>
        <v/>
      </c>
      <c r="AB27" s="280" t="str">
        <f>IF(B27="","",IF(AND(D27&gt;='dologi költségek'!$F$7,D27&lt;='dologi költségek'!$J$7),"IGEN","NEM"))</f>
        <v/>
      </c>
      <c r="AC27" s="280" t="str">
        <f>IF(B27="","",IF(AND(E27&gt;='dologi költségek'!$F$7,E27&lt;='dologi költségek'!$J$7+30),"IGEN","NEM"))</f>
        <v/>
      </c>
      <c r="AD27" s="278" t="str">
        <f t="shared" si="1"/>
        <v/>
      </c>
      <c r="AE27" s="280" t="str">
        <f t="shared" si="2"/>
        <v/>
      </c>
      <c r="AF27" s="280" t="str">
        <f t="shared" si="3"/>
        <v/>
      </c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</row>
    <row r="28" spans="1:68" s="114" customFormat="1" ht="16.5" thickBot="1" x14ac:dyDescent="0.3">
      <c r="A28" s="15"/>
      <c r="B28" s="11"/>
      <c r="C28" s="42"/>
      <c r="D28" s="186"/>
      <c r="E28" s="186" t="s">
        <v>74</v>
      </c>
      <c r="F28" s="11"/>
      <c r="G28" s="22"/>
      <c r="H28" s="22"/>
      <c r="I28" s="23"/>
      <c r="J28" s="122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293" t="s">
        <v>47</v>
      </c>
      <c r="AB28" s="271"/>
      <c r="AC28" s="271"/>
      <c r="AD28" s="271"/>
      <c r="AE28" s="271"/>
      <c r="AF28" s="271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</row>
    <row r="29" spans="1:68" s="134" customFormat="1" ht="72.599999999999994" customHeight="1" x14ac:dyDescent="0.25">
      <c r="A29" s="17" t="s">
        <v>48</v>
      </c>
      <c r="B29" s="4" t="s">
        <v>49</v>
      </c>
      <c r="C29" s="179" t="s">
        <v>86</v>
      </c>
      <c r="D29" s="179" t="s">
        <v>87</v>
      </c>
      <c r="E29" s="4" t="s">
        <v>88</v>
      </c>
      <c r="F29" s="18" t="s">
        <v>89</v>
      </c>
      <c r="G29" s="14" t="s">
        <v>90</v>
      </c>
      <c r="H29" s="14" t="s">
        <v>60</v>
      </c>
      <c r="I29" s="14" t="s">
        <v>61</v>
      </c>
      <c r="J29" s="14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274" t="s">
        <v>93</v>
      </c>
      <c r="AB29" s="274" t="s">
        <v>94</v>
      </c>
      <c r="AC29" s="274" t="s">
        <v>95</v>
      </c>
      <c r="AD29" s="275" t="s">
        <v>96</v>
      </c>
      <c r="AE29" s="274" t="s">
        <v>97</v>
      </c>
      <c r="AF29" s="274" t="s">
        <v>98</v>
      </c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</row>
    <row r="30" spans="1:68" s="114" customFormat="1" x14ac:dyDescent="0.25">
      <c r="A30" s="8">
        <f t="shared" ref="A30:A44" si="4">ROW()-ROW($A$29)</f>
        <v>1</v>
      </c>
      <c r="B30" s="1"/>
      <c r="C30" s="2"/>
      <c r="D30" s="2"/>
      <c r="E30" s="2"/>
      <c r="F30" s="183" t="str">
        <f>IF(Táblázat13[[#This Row],[Költségelem megnevezése]]="SZAKMAI /Napidíjak","X fő, Y nap feltüntetése szükséges","")</f>
        <v/>
      </c>
      <c r="G30" s="5"/>
      <c r="H30" s="226"/>
      <c r="I30" s="212"/>
      <c r="J30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280" t="str">
        <f>IF(B30="","",IF(AND(C30&gt;='dologi költségek'!$F$7,C30&lt;='dologi költségek'!$J$7),"IGEN","NEM"))</f>
        <v/>
      </c>
      <c r="AB30" s="280" t="str">
        <f>IF(B30="","",IF(AND(D30&gt;='dologi költségek'!$F$7,D30&lt;='dologi költségek'!$J$7),"IGEN","NEM"))</f>
        <v/>
      </c>
      <c r="AC30" s="280" t="str">
        <f>IF(B30="","",IF(AND(E30&gt;='dologi költségek'!$F$7,E30&lt;='dologi költségek'!$J$7+30),"IGEN","NEM"))</f>
        <v/>
      </c>
      <c r="AD30" s="278" t="str">
        <f>IF(B30="","",E30-D30)</f>
        <v/>
      </c>
      <c r="AE30" s="280" t="str">
        <f>IF(B30="","",IF(I30&lt;=G30,"IGEN","NEM"))</f>
        <v/>
      </c>
      <c r="AF30" s="280" t="str">
        <f>IF(B30="","",IF(I30+H30&lt;=G30,"IGEN","NEM"))</f>
        <v/>
      </c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</row>
    <row r="31" spans="1:68" s="114" customFormat="1" x14ac:dyDescent="0.25">
      <c r="A31" s="1">
        <f t="shared" si="4"/>
        <v>2</v>
      </c>
      <c r="B31" s="1"/>
      <c r="C31" s="2"/>
      <c r="D31" s="2"/>
      <c r="E31" s="2"/>
      <c r="F31" s="183" t="str">
        <f>IF(Táblázat13[[#This Row],[Költségelem megnevezése]]="SZAKMAI /Napidíjak","X fő, Y nap feltüntetése szükséges","")</f>
        <v/>
      </c>
      <c r="G31" s="5"/>
      <c r="H31" s="226"/>
      <c r="I31" s="212"/>
      <c r="J31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280" t="str">
        <f>IF(B31="","",IF(AND(C31&gt;='dologi költségek'!$F$7,C31&lt;='dologi költségek'!$J$7),"IGEN","NEM"))</f>
        <v/>
      </c>
      <c r="AB31" s="280" t="str">
        <f>IF(B31="","",IF(AND(D31&gt;='dologi költségek'!$F$7,D31&lt;='dologi költségek'!$J$7),"IGEN","NEM"))</f>
        <v/>
      </c>
      <c r="AC31" s="280" t="str">
        <f>IF(B31="","",IF(AND(E31&gt;='dologi költségek'!$F$7,E31&lt;='dologi költségek'!$J$7+30),"IGEN","NEM"))</f>
        <v/>
      </c>
      <c r="AD31" s="278" t="str">
        <f t="shared" ref="AD31:AD44" si="5">IF(B31="","",E31-D31)</f>
        <v/>
      </c>
      <c r="AE31" s="280" t="str">
        <f t="shared" ref="AE31:AE44" si="6">IF(B31="","",IF(I31&lt;=G31,"IGEN","NEM"))</f>
        <v/>
      </c>
      <c r="AF31" s="280" t="str">
        <f t="shared" ref="AF31:AF44" si="7">IF(B31="","",IF(I31+H31&lt;=G31,"IGEN","NEM"))</f>
        <v/>
      </c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</row>
    <row r="32" spans="1:68" s="114" customFormat="1" x14ac:dyDescent="0.25">
      <c r="A32" s="1">
        <f t="shared" si="4"/>
        <v>3</v>
      </c>
      <c r="B32" s="1"/>
      <c r="C32" s="2"/>
      <c r="D32" s="2"/>
      <c r="E32" s="2"/>
      <c r="F32" s="183" t="str">
        <f>IF(Táblázat13[[#This Row],[Költségelem megnevezése]]="SZAKMAI /Napidíjak","X fő, Y nap feltüntetése szükséges","")</f>
        <v/>
      </c>
      <c r="G32" s="5"/>
      <c r="H32" s="226"/>
      <c r="I32" s="212"/>
      <c r="J32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280" t="str">
        <f>IF(B32="","",IF(AND(C32&gt;='dologi költségek'!$F$7,C32&lt;='dologi költségek'!$J$7),"IGEN","NEM"))</f>
        <v/>
      </c>
      <c r="AB32" s="280" t="str">
        <f>IF(B32="","",IF(AND(D32&gt;='dologi költségek'!$F$7,D32&lt;='dologi költségek'!$J$7),"IGEN","NEM"))</f>
        <v/>
      </c>
      <c r="AC32" s="280" t="str">
        <f>IF(B32="","",IF(AND(E32&gt;='dologi költségek'!$F$7,E32&lt;='dologi költségek'!$J$7+30),"IGEN","NEM"))</f>
        <v/>
      </c>
      <c r="AD32" s="278" t="str">
        <f t="shared" si="5"/>
        <v/>
      </c>
      <c r="AE32" s="280" t="str">
        <f t="shared" si="6"/>
        <v/>
      </c>
      <c r="AF32" s="280" t="str">
        <f t="shared" si="7"/>
        <v/>
      </c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</row>
    <row r="33" spans="1:68" s="114" customFormat="1" x14ac:dyDescent="0.25">
      <c r="A33" s="1">
        <f t="shared" si="4"/>
        <v>4</v>
      </c>
      <c r="B33" s="1"/>
      <c r="C33" s="2"/>
      <c r="D33" s="2"/>
      <c r="E33" s="2"/>
      <c r="F33" s="183" t="str">
        <f>IF(Táblázat13[[#This Row],[Költségelem megnevezése]]="SZAKMAI /Napidíjak","X fő, Y nap feltüntetése szükséges","")</f>
        <v/>
      </c>
      <c r="G33" s="5"/>
      <c r="H33" s="226"/>
      <c r="I33" s="212"/>
      <c r="J33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280" t="str">
        <f>IF(B33="","",IF(AND(C33&gt;='dologi költségek'!$F$7,C33&lt;='dologi költségek'!$J$7),"IGEN","NEM"))</f>
        <v/>
      </c>
      <c r="AB33" s="280" t="str">
        <f>IF(B33="","",IF(AND(D33&gt;='dologi költségek'!$F$7,D33&lt;='dologi költségek'!$J$7),"IGEN","NEM"))</f>
        <v/>
      </c>
      <c r="AC33" s="280" t="str">
        <f>IF(B33="","",IF(AND(E33&gt;='dologi költségek'!$F$7,E33&lt;='dologi költségek'!$J$7+30),"IGEN","NEM"))</f>
        <v/>
      </c>
      <c r="AD33" s="278" t="str">
        <f t="shared" si="5"/>
        <v/>
      </c>
      <c r="AE33" s="280" t="str">
        <f t="shared" si="6"/>
        <v/>
      </c>
      <c r="AF33" s="280" t="str">
        <f t="shared" si="7"/>
        <v/>
      </c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</row>
    <row r="34" spans="1:68" s="114" customFormat="1" x14ac:dyDescent="0.25">
      <c r="A34" s="1">
        <f t="shared" si="4"/>
        <v>5</v>
      </c>
      <c r="B34" s="1"/>
      <c r="C34" s="2"/>
      <c r="D34" s="2"/>
      <c r="E34" s="2"/>
      <c r="F34" s="183" t="str">
        <f>IF(Táblázat13[[#This Row],[Költségelem megnevezése]]="SZAKMAI /Napidíjak","X fő, Y nap feltüntetése szükséges","")</f>
        <v/>
      </c>
      <c r="G34" s="5"/>
      <c r="H34" s="226"/>
      <c r="I34" s="212"/>
      <c r="J34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280" t="str">
        <f>IF(B34="","",IF(AND(C34&gt;='dologi költségek'!$F$7,C34&lt;='dologi költségek'!$J$7),"IGEN","NEM"))</f>
        <v/>
      </c>
      <c r="AB34" s="280" t="str">
        <f>IF(B34="","",IF(AND(D34&gt;='dologi költségek'!$F$7,D34&lt;='dologi költségek'!$J$7),"IGEN","NEM"))</f>
        <v/>
      </c>
      <c r="AC34" s="280" t="str">
        <f>IF(B34="","",IF(AND(E34&gt;='dologi költségek'!$F$7,E34&lt;='dologi költségek'!$J$7+30),"IGEN","NEM"))</f>
        <v/>
      </c>
      <c r="AD34" s="278" t="str">
        <f t="shared" si="5"/>
        <v/>
      </c>
      <c r="AE34" s="280" t="str">
        <f t="shared" si="6"/>
        <v/>
      </c>
      <c r="AF34" s="280" t="str">
        <f t="shared" si="7"/>
        <v/>
      </c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</row>
    <row r="35" spans="1:68" s="114" customFormat="1" x14ac:dyDescent="0.25">
      <c r="A35" s="1">
        <f t="shared" si="4"/>
        <v>6</v>
      </c>
      <c r="B35" s="1"/>
      <c r="C35" s="2"/>
      <c r="D35" s="2"/>
      <c r="E35" s="2"/>
      <c r="F35" s="183" t="str">
        <f>IF(Táblázat13[[#This Row],[Költségelem megnevezése]]="SZAKMAI /Napidíjak","X fő, Y nap feltüntetése szükséges","")</f>
        <v/>
      </c>
      <c r="G35" s="5"/>
      <c r="H35" s="226"/>
      <c r="I35" s="212"/>
      <c r="J35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280" t="str">
        <f>IF(B35="","",IF(AND(C35&gt;='dologi költségek'!$F$7,C35&lt;='dologi költségek'!$J$7),"IGEN","NEM"))</f>
        <v/>
      </c>
      <c r="AB35" s="280" t="str">
        <f>IF(B35="","",IF(AND(D35&gt;='dologi költségek'!$F$7,D35&lt;='dologi költségek'!$J$7),"IGEN","NEM"))</f>
        <v/>
      </c>
      <c r="AC35" s="280" t="str">
        <f>IF(B35="","",IF(AND(E35&gt;='dologi költségek'!$F$7,E35&lt;='dologi költségek'!$J$7+30),"IGEN","NEM"))</f>
        <v/>
      </c>
      <c r="AD35" s="278" t="str">
        <f t="shared" si="5"/>
        <v/>
      </c>
      <c r="AE35" s="280" t="str">
        <f t="shared" si="6"/>
        <v/>
      </c>
      <c r="AF35" s="280" t="str">
        <f t="shared" si="7"/>
        <v/>
      </c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</row>
    <row r="36" spans="1:68" s="114" customFormat="1" x14ac:dyDescent="0.25">
      <c r="A36" s="1">
        <f t="shared" si="4"/>
        <v>7</v>
      </c>
      <c r="B36" s="1"/>
      <c r="C36" s="2"/>
      <c r="D36" s="2"/>
      <c r="E36" s="2"/>
      <c r="F36" s="183" t="str">
        <f>IF(Táblázat13[[#This Row],[Költségelem megnevezése]]="SZAKMAI /Napidíjak","X fő, Y nap feltüntetése szükséges","")</f>
        <v/>
      </c>
      <c r="G36" s="5"/>
      <c r="H36" s="226"/>
      <c r="I36" s="212"/>
      <c r="J36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280" t="str">
        <f>IF(B36="","",IF(AND(C36&gt;='dologi költségek'!$F$7,C36&lt;='dologi költségek'!$J$7),"IGEN","NEM"))</f>
        <v/>
      </c>
      <c r="AB36" s="280" t="str">
        <f>IF(B36="","",IF(AND(D36&gt;='dologi költségek'!$F$7,D36&lt;='dologi költségek'!$J$7),"IGEN","NEM"))</f>
        <v/>
      </c>
      <c r="AC36" s="280" t="str">
        <f>IF(B36="","",IF(AND(E36&gt;='dologi költségek'!$F$7,E36&lt;='dologi költségek'!$J$7+30),"IGEN","NEM"))</f>
        <v/>
      </c>
      <c r="AD36" s="278" t="str">
        <f t="shared" si="5"/>
        <v/>
      </c>
      <c r="AE36" s="280" t="str">
        <f t="shared" si="6"/>
        <v/>
      </c>
      <c r="AF36" s="280" t="str">
        <f t="shared" si="7"/>
        <v/>
      </c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  <c r="BP36" s="113"/>
    </row>
    <row r="37" spans="1:68" s="114" customFormat="1" x14ac:dyDescent="0.25">
      <c r="A37" s="1">
        <f t="shared" si="4"/>
        <v>8</v>
      </c>
      <c r="B37" s="1"/>
      <c r="C37" s="2"/>
      <c r="D37" s="2"/>
      <c r="E37" s="2"/>
      <c r="F37" s="183" t="str">
        <f>IF(Táblázat13[[#This Row],[Költségelem megnevezése]]="SZAKMAI /Napidíjak","X fő, Y nap feltüntetése szükséges","")</f>
        <v/>
      </c>
      <c r="G37" s="5"/>
      <c r="H37" s="226"/>
      <c r="I37" s="212"/>
      <c r="J37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280" t="str">
        <f>IF(B37="","",IF(AND(C37&gt;='dologi költségek'!$F$7,C37&lt;='dologi költségek'!$J$7),"IGEN","NEM"))</f>
        <v/>
      </c>
      <c r="AB37" s="280" t="str">
        <f>IF(B37="","",IF(AND(D37&gt;='dologi költségek'!$F$7,D37&lt;='dologi költségek'!$J$7),"IGEN","NEM"))</f>
        <v/>
      </c>
      <c r="AC37" s="280" t="str">
        <f>IF(B37="","",IF(AND(E37&gt;='dologi költségek'!$F$7,E37&lt;='dologi költségek'!$J$7+30),"IGEN","NEM"))</f>
        <v/>
      </c>
      <c r="AD37" s="278" t="str">
        <f t="shared" si="5"/>
        <v/>
      </c>
      <c r="AE37" s="280" t="str">
        <f t="shared" si="6"/>
        <v/>
      </c>
      <c r="AF37" s="280" t="str">
        <f t="shared" si="7"/>
        <v/>
      </c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</row>
    <row r="38" spans="1:68" s="114" customFormat="1" x14ac:dyDescent="0.25">
      <c r="A38" s="1">
        <f t="shared" si="4"/>
        <v>9</v>
      </c>
      <c r="B38" s="1"/>
      <c r="C38" s="2"/>
      <c r="D38" s="2"/>
      <c r="E38" s="2"/>
      <c r="F38" s="183" t="str">
        <f>IF(Táblázat13[[#This Row],[Költségelem megnevezése]]="SZAKMAI /Napidíjak","X fő, Y nap feltüntetése szükséges","")</f>
        <v/>
      </c>
      <c r="G38" s="5"/>
      <c r="H38" s="226"/>
      <c r="I38" s="212"/>
      <c r="J38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280" t="str">
        <f>IF(B38="","",IF(AND(C38&gt;='dologi költségek'!$F$7,C38&lt;='dologi költségek'!$J$7),"IGEN","NEM"))</f>
        <v/>
      </c>
      <c r="AB38" s="280" t="str">
        <f>IF(B38="","",IF(AND(D38&gt;='dologi költségek'!$F$7,D38&lt;='dologi költségek'!$J$7),"IGEN","NEM"))</f>
        <v/>
      </c>
      <c r="AC38" s="280" t="str">
        <f>IF(B38="","",IF(AND(E38&gt;='dologi költségek'!$F$7,E38&lt;='dologi költségek'!$J$7+30),"IGEN","NEM"))</f>
        <v/>
      </c>
      <c r="AD38" s="278" t="str">
        <f t="shared" si="5"/>
        <v/>
      </c>
      <c r="AE38" s="280" t="str">
        <f t="shared" si="6"/>
        <v/>
      </c>
      <c r="AF38" s="280" t="str">
        <f t="shared" si="7"/>
        <v/>
      </c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</row>
    <row r="39" spans="1:68" s="114" customFormat="1" x14ac:dyDescent="0.25">
      <c r="A39" s="1">
        <f t="shared" si="4"/>
        <v>10</v>
      </c>
      <c r="B39" s="1"/>
      <c r="C39" s="41"/>
      <c r="D39" s="41"/>
      <c r="E39" s="2"/>
      <c r="F39" s="213" t="str">
        <f>IF(Táblázat13[[#This Row],[Költségelem megnevezése]]="SZAKMAI /Napidíjak","X fő, Y nap feltüntetése szükséges","")</f>
        <v/>
      </c>
      <c r="G39" s="5"/>
      <c r="H39" s="226"/>
      <c r="I39" s="212"/>
      <c r="J39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280" t="str">
        <f>IF(B39="","",IF(AND(C39&gt;='dologi költségek'!$F$7,C39&lt;='dologi költségek'!$J$7),"IGEN","NEM"))</f>
        <v/>
      </c>
      <c r="AB39" s="280" t="str">
        <f>IF(B39="","",IF(AND(D39&gt;='dologi költségek'!$F$7,D39&lt;='dologi költségek'!$J$7),"IGEN","NEM"))</f>
        <v/>
      </c>
      <c r="AC39" s="280" t="str">
        <f>IF(B39="","",IF(AND(E39&gt;='dologi költségek'!$F$7,E39&lt;='dologi költségek'!$J$7+30),"IGEN","NEM"))</f>
        <v/>
      </c>
      <c r="AD39" s="278" t="str">
        <f t="shared" si="5"/>
        <v/>
      </c>
      <c r="AE39" s="280" t="str">
        <f t="shared" si="6"/>
        <v/>
      </c>
      <c r="AF39" s="280" t="str">
        <f t="shared" si="7"/>
        <v/>
      </c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</row>
    <row r="40" spans="1:68" s="114" customFormat="1" x14ac:dyDescent="0.25">
      <c r="A40" s="1">
        <f t="shared" si="4"/>
        <v>11</v>
      </c>
      <c r="B40" s="1"/>
      <c r="C40" s="41"/>
      <c r="D40" s="41"/>
      <c r="E40" s="2"/>
      <c r="F40" s="213" t="str">
        <f>IF(Táblázat13[[#This Row],[Költségelem megnevezése]]="SZAKMAI /Napidíjak","X fő, Y nap feltüntetése szükséges","")</f>
        <v/>
      </c>
      <c r="G40" s="5"/>
      <c r="H40" s="226"/>
      <c r="I40" s="212"/>
      <c r="J40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280" t="str">
        <f>IF(B40="","",IF(AND(C40&gt;='dologi költségek'!$F$7,C40&lt;='dologi költségek'!$J$7),"IGEN","NEM"))</f>
        <v/>
      </c>
      <c r="AB40" s="280" t="str">
        <f>IF(B40="","",IF(AND(D40&gt;='dologi költségek'!$F$7,D40&lt;='dologi költségek'!$J$7),"IGEN","NEM"))</f>
        <v/>
      </c>
      <c r="AC40" s="280" t="str">
        <f>IF(B40="","",IF(AND(E40&gt;='dologi költségek'!$F$7,E40&lt;='dologi költségek'!$J$7+30),"IGEN","NEM"))</f>
        <v/>
      </c>
      <c r="AD40" s="278" t="str">
        <f t="shared" si="5"/>
        <v/>
      </c>
      <c r="AE40" s="280" t="str">
        <f t="shared" si="6"/>
        <v/>
      </c>
      <c r="AF40" s="280" t="str">
        <f t="shared" si="7"/>
        <v/>
      </c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</row>
    <row r="41" spans="1:68" s="114" customFormat="1" x14ac:dyDescent="0.25">
      <c r="A41" s="1">
        <f t="shared" si="4"/>
        <v>12</v>
      </c>
      <c r="B41" s="1"/>
      <c r="C41" s="41"/>
      <c r="D41" s="41"/>
      <c r="E41" s="2"/>
      <c r="F41" s="213" t="str">
        <f>IF(Táblázat13[[#This Row],[Költségelem megnevezése]]="SZAKMAI /Napidíjak","X fő, Y nap feltüntetése szükséges","")</f>
        <v/>
      </c>
      <c r="G41" s="5"/>
      <c r="H41" s="226"/>
      <c r="I41" s="212"/>
      <c r="J41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280" t="str">
        <f>IF(B41="","",IF(AND(C41&gt;='dologi költségek'!$F$7,C41&lt;='dologi költségek'!$J$7),"IGEN","NEM"))</f>
        <v/>
      </c>
      <c r="AB41" s="280" t="str">
        <f>IF(B41="","",IF(AND(D41&gt;='dologi költségek'!$F$7,D41&lt;='dologi költségek'!$J$7),"IGEN","NEM"))</f>
        <v/>
      </c>
      <c r="AC41" s="280" t="str">
        <f>IF(B41="","",IF(AND(E41&gt;='dologi költségek'!$F$7,E41&lt;='dologi költségek'!$J$7+30),"IGEN","NEM"))</f>
        <v/>
      </c>
      <c r="AD41" s="278" t="str">
        <f t="shared" si="5"/>
        <v/>
      </c>
      <c r="AE41" s="280" t="str">
        <f t="shared" si="6"/>
        <v/>
      </c>
      <c r="AF41" s="280" t="str">
        <f t="shared" si="7"/>
        <v/>
      </c>
      <c r="AG41" s="113"/>
      <c r="AH41" s="11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</row>
    <row r="42" spans="1:68" s="114" customFormat="1" x14ac:dyDescent="0.25">
      <c r="A42" s="1">
        <f t="shared" si="4"/>
        <v>13</v>
      </c>
      <c r="B42" s="1"/>
      <c r="C42" s="41"/>
      <c r="D42" s="41"/>
      <c r="E42" s="2"/>
      <c r="F42" s="213" t="str">
        <f>IF(Táblázat13[[#This Row],[Költségelem megnevezése]]="SZAKMAI /Napidíjak","X fő, Y nap feltüntetése szükséges","")</f>
        <v/>
      </c>
      <c r="G42" s="5"/>
      <c r="H42" s="226"/>
      <c r="I42" s="212"/>
      <c r="J42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280" t="str">
        <f>IF(B42="","",IF(AND(C42&gt;='dologi költségek'!$F$7,C42&lt;='dologi költségek'!$J$7),"IGEN","NEM"))</f>
        <v/>
      </c>
      <c r="AB42" s="280" t="str">
        <f>IF(B42="","",IF(AND(D42&gt;='dologi költségek'!$F$7,D42&lt;='dologi költségek'!$J$7),"IGEN","NEM"))</f>
        <v/>
      </c>
      <c r="AC42" s="280" t="str">
        <f>IF(B42="","",IF(AND(E42&gt;='dologi költségek'!$F$7,E42&lt;='dologi költségek'!$J$7+30),"IGEN","NEM"))</f>
        <v/>
      </c>
      <c r="AD42" s="278" t="str">
        <f t="shared" si="5"/>
        <v/>
      </c>
      <c r="AE42" s="280" t="str">
        <f t="shared" si="6"/>
        <v/>
      </c>
      <c r="AF42" s="280" t="str">
        <f t="shared" si="7"/>
        <v/>
      </c>
      <c r="AG42" s="113"/>
      <c r="AH42" s="113"/>
      <c r="AI42" s="113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113"/>
      <c r="BL42" s="113"/>
      <c r="BM42" s="113"/>
      <c r="BN42" s="113"/>
      <c r="BO42" s="113"/>
      <c r="BP42" s="113"/>
    </row>
    <row r="43" spans="1:68" s="114" customFormat="1" x14ac:dyDescent="0.25">
      <c r="A43" s="1">
        <f t="shared" si="4"/>
        <v>14</v>
      </c>
      <c r="B43" s="1"/>
      <c r="C43" s="41"/>
      <c r="D43" s="41"/>
      <c r="E43" s="127"/>
      <c r="F43" s="213" t="str">
        <f>IF(Táblázat13[[#This Row],[Költségelem megnevezése]]="SZAKMAI /Napidíjak","X fő, Y nap feltüntetése szükséges","")</f>
        <v/>
      </c>
      <c r="G43" s="5"/>
      <c r="H43" s="226"/>
      <c r="I43" s="212"/>
      <c r="J43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280" t="str">
        <f>IF(B43="","",IF(AND(C43&gt;='dologi költségek'!$F$7,C43&lt;='dologi költségek'!$J$7),"IGEN","NEM"))</f>
        <v/>
      </c>
      <c r="AB43" s="280" t="str">
        <f>IF(B43="","",IF(AND(D43&gt;='dologi költségek'!$F$7,D43&lt;='dologi költségek'!$J$7),"IGEN","NEM"))</f>
        <v/>
      </c>
      <c r="AC43" s="280" t="str">
        <f>IF(B43="","",IF(AND(E43&gt;='dologi költségek'!$F$7,E43&lt;='dologi költségek'!$J$7+30),"IGEN","NEM"))</f>
        <v/>
      </c>
      <c r="AD43" s="278" t="str">
        <f t="shared" si="5"/>
        <v/>
      </c>
      <c r="AE43" s="280" t="str">
        <f t="shared" si="6"/>
        <v/>
      </c>
      <c r="AF43" s="280" t="str">
        <f t="shared" si="7"/>
        <v/>
      </c>
      <c r="AG43" s="113"/>
      <c r="AH43" s="113"/>
      <c r="AI43" s="113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3"/>
      <c r="BO43" s="113"/>
      <c r="BP43" s="113"/>
    </row>
    <row r="44" spans="1:68" s="114" customFormat="1" ht="15.75" thickBot="1" x14ac:dyDescent="0.3">
      <c r="A44" s="1">
        <f t="shared" si="4"/>
        <v>15</v>
      </c>
      <c r="B44" s="1"/>
      <c r="C44" s="2"/>
      <c r="D44" s="2"/>
      <c r="E44" s="2"/>
      <c r="F44" s="183" t="str">
        <f>IF(Táblázat13[[#This Row],[Költségelem megnevezése]]="SZAKMAI /Napidíjak","X fő, Y nap feltüntetése szükséges","")</f>
        <v/>
      </c>
      <c r="G44" s="5"/>
      <c r="H44" s="226"/>
      <c r="I44" s="212"/>
      <c r="J44" s="184" t="str">
        <f>IF(Táblázat13[[#This Row],[TÁMOGATÁS 
terhére
 elszámolni
 kívánt
 összeg]]&gt;(Táblázat13[[#This Row],[Bruttó bér/juttatás/díj/ járulék összege]]-Táblázat13[[#This Row],[EGYÉB FORRÁS 
terhére 
elszámolni kívánt 
összeg]]),"FIGYELEM! Az egyéb forrás valamint a támogatás terhére elszámolni kívánt összeg együtt nem haladhatja meg a bruttó összeget!","")</f>
        <v/>
      </c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280" t="str">
        <f>IF(B44="","",IF(AND(C44&gt;='dologi költségek'!$F$7,C44&lt;='dologi költségek'!$J$7),"IGEN","NEM"))</f>
        <v/>
      </c>
      <c r="AB44" s="280" t="str">
        <f>IF(B44="","",IF(AND(D44&gt;='dologi költségek'!$F$7,D44&lt;='dologi költségek'!$J$7),"IGEN","NEM"))</f>
        <v/>
      </c>
      <c r="AC44" s="280" t="str">
        <f>IF(B44="","",IF(AND(E44&gt;='dologi költségek'!$F$7,E44&lt;='dologi költségek'!$J$7+30),"IGEN","NEM"))</f>
        <v/>
      </c>
      <c r="AD44" s="278" t="str">
        <f t="shared" si="5"/>
        <v/>
      </c>
      <c r="AE44" s="280" t="str">
        <f t="shared" si="6"/>
        <v/>
      </c>
      <c r="AF44" s="280" t="str">
        <f t="shared" si="7"/>
        <v/>
      </c>
      <c r="AG44" s="113"/>
      <c r="AH44" s="113"/>
      <c r="AI44" s="113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13"/>
      <c r="AX44" s="113"/>
      <c r="AY44" s="113"/>
      <c r="AZ44" s="113"/>
      <c r="BA44" s="113"/>
      <c r="BB44" s="113"/>
      <c r="BC44" s="113"/>
      <c r="BD44" s="113"/>
      <c r="BE44" s="113"/>
      <c r="BF44" s="113"/>
      <c r="BG44" s="113"/>
      <c r="BH44" s="113"/>
      <c r="BI44" s="113"/>
      <c r="BJ44" s="113"/>
      <c r="BK44" s="113"/>
      <c r="BL44" s="113"/>
      <c r="BM44" s="113"/>
      <c r="BN44" s="113"/>
      <c r="BO44" s="113"/>
      <c r="BP44" s="113"/>
    </row>
    <row r="45" spans="1:68" s="225" customFormat="1" ht="16.5" thickBot="1" x14ac:dyDescent="0.3">
      <c r="A45" s="15"/>
      <c r="B45" s="11"/>
      <c r="C45" s="42"/>
      <c r="D45" s="186"/>
      <c r="E45" s="186" t="s">
        <v>75</v>
      </c>
      <c r="F45" s="11"/>
      <c r="G45" s="22"/>
      <c r="H45" s="22"/>
      <c r="I45" s="23"/>
      <c r="J45" s="223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93" t="s">
        <v>47</v>
      </c>
      <c r="AB45" s="271"/>
      <c r="AC45" s="271"/>
      <c r="AD45" s="271"/>
      <c r="AE45" s="271"/>
      <c r="AF45" s="271"/>
      <c r="AG45" s="224"/>
      <c r="AH45" s="224"/>
      <c r="AI45" s="224"/>
      <c r="AJ45" s="224"/>
      <c r="AK45" s="224"/>
      <c r="AL45" s="224"/>
      <c r="AM45" s="224"/>
      <c r="AN45" s="224"/>
      <c r="AO45" s="224"/>
      <c r="AP45" s="224"/>
      <c r="AQ45" s="224"/>
      <c r="AR45" s="224"/>
      <c r="AS45" s="224"/>
      <c r="AT45" s="224"/>
      <c r="AU45" s="224"/>
      <c r="AV45" s="224"/>
      <c r="AW45" s="224"/>
      <c r="AX45" s="224"/>
      <c r="AY45" s="224"/>
      <c r="AZ45" s="224"/>
      <c r="BA45" s="224"/>
      <c r="BB45" s="224"/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224"/>
    </row>
    <row r="46" spans="1:68" s="225" customFormat="1" ht="72.599999999999994" customHeight="1" x14ac:dyDescent="0.25">
      <c r="A46" s="17" t="s">
        <v>48</v>
      </c>
      <c r="B46" s="4" t="s">
        <v>49</v>
      </c>
      <c r="C46" s="179" t="s">
        <v>86</v>
      </c>
      <c r="D46" s="179" t="s">
        <v>87</v>
      </c>
      <c r="E46" s="4" t="s">
        <v>88</v>
      </c>
      <c r="F46" s="18" t="s">
        <v>89</v>
      </c>
      <c r="G46" s="14" t="s">
        <v>90</v>
      </c>
      <c r="H46" s="14" t="s">
        <v>60</v>
      </c>
      <c r="I46" s="14" t="s">
        <v>61</v>
      </c>
      <c r="J46" s="227" t="s">
        <v>99</v>
      </c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274" t="s">
        <v>93</v>
      </c>
      <c r="AB46" s="274" t="s">
        <v>94</v>
      </c>
      <c r="AC46" s="274" t="s">
        <v>95</v>
      </c>
      <c r="AD46" s="275" t="s">
        <v>96</v>
      </c>
      <c r="AE46" s="274" t="s">
        <v>100</v>
      </c>
      <c r="AF46" s="274" t="s">
        <v>101</v>
      </c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224"/>
      <c r="AV46" s="224"/>
      <c r="AW46" s="224"/>
      <c r="AX46" s="224"/>
      <c r="AY46" s="224"/>
      <c r="AZ46" s="224"/>
      <c r="BA46" s="224"/>
      <c r="BB46" s="224"/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224"/>
    </row>
    <row r="47" spans="1:68" s="225" customFormat="1" x14ac:dyDescent="0.25">
      <c r="A47" s="8">
        <f>ROW()-ROW($A$46)</f>
        <v>1</v>
      </c>
      <c r="B47" s="1"/>
      <c r="C47" s="2"/>
      <c r="D47" s="2"/>
      <c r="E47" s="2"/>
      <c r="F47" s="183"/>
      <c r="G47" s="5"/>
      <c r="H47" s="226"/>
      <c r="I47" s="232"/>
      <c r="J47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47" s="224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  <c r="W47" s="224"/>
      <c r="X47" s="224"/>
      <c r="Y47" s="224"/>
      <c r="Z47" s="224"/>
      <c r="AA47" s="280" t="str">
        <f>IF(B47="","",IF(AND(C47&gt;='dologi költségek'!$F$7,C47&lt;='dologi költségek'!$J$7),"IGEN","NEM"))</f>
        <v/>
      </c>
      <c r="AB47" s="280" t="str">
        <f>IF(B47="","",IF(AND(D47&gt;='dologi költségek'!$F$7,D47&lt;='dologi költségek'!$J$7),"IGEN","NEM"))</f>
        <v/>
      </c>
      <c r="AC47" s="280" t="str">
        <f>IF(B47="","","nem releváns")</f>
        <v/>
      </c>
      <c r="AD47" s="278" t="str">
        <f>IF(B47="","",E47-D47)</f>
        <v/>
      </c>
      <c r="AE47" s="280" t="str">
        <f>IF(B47="","",IF(OR(I47="",I47=0),"IGEN","NEM"))</f>
        <v/>
      </c>
      <c r="AF47" s="280" t="str">
        <f>IF(B47="","",IF(I47+H47&lt;=G47,"IGEN","NEM"))</f>
        <v/>
      </c>
      <c r="AG47" s="224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4"/>
      <c r="AU47" s="224"/>
      <c r="AV47" s="224"/>
      <c r="AW47" s="224"/>
      <c r="AX47" s="224"/>
      <c r="AY47" s="224"/>
      <c r="AZ47" s="224"/>
      <c r="BA47" s="224"/>
      <c r="BB47" s="224"/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224"/>
    </row>
    <row r="48" spans="1:68" s="225" customFormat="1" x14ac:dyDescent="0.25">
      <c r="A48" s="1">
        <f t="shared" ref="A48:A61" si="8">ROW()-ROW($A$46)</f>
        <v>2</v>
      </c>
      <c r="B48" s="1"/>
      <c r="C48" s="2"/>
      <c r="D48" s="2"/>
      <c r="E48" s="2"/>
      <c r="F48" s="183"/>
      <c r="G48" s="5"/>
      <c r="H48" s="226"/>
      <c r="I48" s="232"/>
      <c r="J48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  <c r="W48" s="224"/>
      <c r="X48" s="224"/>
      <c r="Y48" s="224"/>
      <c r="Z48" s="224"/>
      <c r="AA48" s="280" t="str">
        <f>IF(B48="","",IF(AND(C48&gt;='dologi költségek'!$F$7,C48&lt;='dologi költségek'!$J$7),"IGEN","NEM"))</f>
        <v/>
      </c>
      <c r="AB48" s="280" t="str">
        <f>IF(B48="","",IF(AND(D48&gt;='dologi költségek'!$F$7,D48&lt;='dologi költségek'!$J$7),"IGEN","NEM"))</f>
        <v/>
      </c>
      <c r="AC48" s="280" t="str">
        <f t="shared" ref="AC48:AC61" si="9">IF(B48="","","nem releváns")</f>
        <v/>
      </c>
      <c r="AD48" s="278" t="str">
        <f t="shared" ref="AD48:AD61" si="10">IF(B48="","",E48-D48)</f>
        <v/>
      </c>
      <c r="AE48" s="280" t="str">
        <f t="shared" ref="AE48:AE61" si="11">IF(B48="","",IF(OR(I48="",I48=0),"IGEN","NEM"))</f>
        <v/>
      </c>
      <c r="AF48" s="280" t="str">
        <f t="shared" ref="AF48:AF61" si="12">IF(B48="","",IF(I48+H48&lt;=G48,"IGEN","NEM"))</f>
        <v/>
      </c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</row>
    <row r="49" spans="1:68" s="225" customFormat="1" x14ac:dyDescent="0.25">
      <c r="A49" s="1">
        <f t="shared" si="8"/>
        <v>3</v>
      </c>
      <c r="B49" s="1"/>
      <c r="C49" s="2"/>
      <c r="D49" s="2"/>
      <c r="E49" s="2"/>
      <c r="F49" s="183"/>
      <c r="G49" s="5"/>
      <c r="H49" s="226"/>
      <c r="I49" s="232"/>
      <c r="J49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24"/>
      <c r="Z49" s="224"/>
      <c r="AA49" s="280" t="str">
        <f>IF(B49="","",IF(AND(C49&gt;='dologi költségek'!$F$7,C49&lt;='dologi költségek'!$J$7),"IGEN","NEM"))</f>
        <v/>
      </c>
      <c r="AB49" s="280" t="str">
        <f>IF(B49="","",IF(AND(D49&gt;='dologi költségek'!$F$7,D49&lt;='dologi költségek'!$J$7),"IGEN","NEM"))</f>
        <v/>
      </c>
      <c r="AC49" s="280" t="str">
        <f t="shared" si="9"/>
        <v/>
      </c>
      <c r="AD49" s="278" t="str">
        <f t="shared" si="10"/>
        <v/>
      </c>
      <c r="AE49" s="280" t="str">
        <f t="shared" si="11"/>
        <v/>
      </c>
      <c r="AF49" s="280" t="str">
        <f t="shared" si="12"/>
        <v/>
      </c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  <c r="AV49" s="224"/>
      <c r="AW49" s="224"/>
      <c r="AX49" s="224"/>
      <c r="AY49" s="224"/>
      <c r="AZ49" s="224"/>
      <c r="BA49" s="224"/>
      <c r="BB49" s="224"/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224"/>
    </row>
    <row r="50" spans="1:68" s="225" customFormat="1" x14ac:dyDescent="0.25">
      <c r="A50" s="1">
        <f t="shared" si="8"/>
        <v>4</v>
      </c>
      <c r="B50" s="1"/>
      <c r="C50" s="2"/>
      <c r="D50" s="2"/>
      <c r="E50" s="2"/>
      <c r="F50" s="183"/>
      <c r="G50" s="5"/>
      <c r="H50" s="226"/>
      <c r="I50" s="232"/>
      <c r="J50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24"/>
      <c r="Z50" s="224"/>
      <c r="AA50" s="280" t="str">
        <f>IF(B50="","",IF(AND(C50&gt;='dologi költségek'!$F$7,C50&lt;='dologi költségek'!$J$7),"IGEN","NEM"))</f>
        <v/>
      </c>
      <c r="AB50" s="280" t="str">
        <f>IF(B50="","",IF(AND(D50&gt;='dologi költségek'!$F$7,D50&lt;='dologi költségek'!$J$7),"IGEN","NEM"))</f>
        <v/>
      </c>
      <c r="AC50" s="280" t="str">
        <f t="shared" si="9"/>
        <v/>
      </c>
      <c r="AD50" s="278" t="str">
        <f t="shared" si="10"/>
        <v/>
      </c>
      <c r="AE50" s="280" t="str">
        <f t="shared" si="11"/>
        <v/>
      </c>
      <c r="AF50" s="280" t="str">
        <f t="shared" si="12"/>
        <v/>
      </c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  <c r="AT50" s="224"/>
      <c r="AU50" s="224"/>
      <c r="AV50" s="224"/>
      <c r="AW50" s="224"/>
      <c r="AX50" s="224"/>
      <c r="AY50" s="224"/>
      <c r="AZ50" s="224"/>
      <c r="BA50" s="224"/>
      <c r="BB50" s="224"/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</row>
    <row r="51" spans="1:68" s="225" customFormat="1" x14ac:dyDescent="0.25">
      <c r="A51" s="1">
        <f t="shared" si="8"/>
        <v>5</v>
      </c>
      <c r="B51" s="1"/>
      <c r="C51" s="2"/>
      <c r="D51" s="2"/>
      <c r="E51" s="2"/>
      <c r="F51" s="183"/>
      <c r="G51" s="5"/>
      <c r="H51" s="226"/>
      <c r="I51" s="232"/>
      <c r="J51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4"/>
      <c r="Y51" s="224"/>
      <c r="Z51" s="224"/>
      <c r="AA51" s="280" t="str">
        <f>IF(B51="","",IF(AND(C51&gt;='dologi költségek'!$F$7,C51&lt;='dologi költségek'!$J$7),"IGEN","NEM"))</f>
        <v/>
      </c>
      <c r="AB51" s="280" t="str">
        <f>IF(B51="","",IF(AND(D51&gt;='dologi költségek'!$F$7,D51&lt;='dologi költségek'!$J$7),"IGEN","NEM"))</f>
        <v/>
      </c>
      <c r="AC51" s="280" t="str">
        <f t="shared" si="9"/>
        <v/>
      </c>
      <c r="AD51" s="278" t="str">
        <f t="shared" si="10"/>
        <v/>
      </c>
      <c r="AE51" s="280" t="str">
        <f t="shared" si="11"/>
        <v/>
      </c>
      <c r="AF51" s="280" t="str">
        <f t="shared" si="12"/>
        <v/>
      </c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4"/>
      <c r="AU51" s="224"/>
      <c r="AV51" s="224"/>
      <c r="AW51" s="224"/>
      <c r="AX51" s="224"/>
      <c r="AY51" s="224"/>
      <c r="AZ51" s="224"/>
      <c r="BA51" s="224"/>
      <c r="BB51" s="224"/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224"/>
    </row>
    <row r="52" spans="1:68" s="225" customFormat="1" x14ac:dyDescent="0.25">
      <c r="A52" s="1">
        <f t="shared" si="8"/>
        <v>6</v>
      </c>
      <c r="B52" s="1"/>
      <c r="C52" s="2"/>
      <c r="D52" s="2"/>
      <c r="E52" s="2"/>
      <c r="F52" s="183"/>
      <c r="G52" s="5"/>
      <c r="H52" s="226"/>
      <c r="I52" s="232"/>
      <c r="J52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24"/>
      <c r="Z52" s="224"/>
      <c r="AA52" s="280" t="str">
        <f>IF(B52="","",IF(AND(C52&gt;='dologi költségek'!$F$7,C52&lt;='dologi költségek'!$J$7),"IGEN","NEM"))</f>
        <v/>
      </c>
      <c r="AB52" s="280" t="str">
        <f>IF(B52="","",IF(AND(D52&gt;='dologi költségek'!$F$7,D52&lt;='dologi költségek'!$J$7),"IGEN","NEM"))</f>
        <v/>
      </c>
      <c r="AC52" s="280" t="str">
        <f t="shared" si="9"/>
        <v/>
      </c>
      <c r="AD52" s="278" t="str">
        <f t="shared" si="10"/>
        <v/>
      </c>
      <c r="AE52" s="280" t="str">
        <f t="shared" si="11"/>
        <v/>
      </c>
      <c r="AF52" s="280" t="str">
        <f t="shared" si="12"/>
        <v/>
      </c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4"/>
      <c r="AU52" s="224"/>
      <c r="AV52" s="224"/>
      <c r="AW52" s="224"/>
      <c r="AX52" s="224"/>
      <c r="AY52" s="224"/>
      <c r="AZ52" s="224"/>
      <c r="BA52" s="224"/>
      <c r="BB52" s="224"/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224"/>
    </row>
    <row r="53" spans="1:68" s="225" customFormat="1" x14ac:dyDescent="0.25">
      <c r="A53" s="1">
        <f t="shared" si="8"/>
        <v>7</v>
      </c>
      <c r="B53" s="1"/>
      <c r="C53" s="2"/>
      <c r="D53" s="2"/>
      <c r="E53" s="2"/>
      <c r="F53" s="183"/>
      <c r="G53" s="5"/>
      <c r="H53" s="226"/>
      <c r="I53" s="232"/>
      <c r="J53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80" t="str">
        <f>IF(B53="","",IF(AND(C53&gt;='dologi költségek'!$F$7,C53&lt;='dologi költségek'!$J$7),"IGEN","NEM"))</f>
        <v/>
      </c>
      <c r="AB53" s="280" t="str">
        <f>IF(B53="","",IF(AND(D53&gt;='dologi költségek'!$F$7,D53&lt;='dologi költségek'!$J$7),"IGEN","NEM"))</f>
        <v/>
      </c>
      <c r="AC53" s="280" t="str">
        <f t="shared" si="9"/>
        <v/>
      </c>
      <c r="AD53" s="278" t="str">
        <f t="shared" si="10"/>
        <v/>
      </c>
      <c r="AE53" s="280" t="str">
        <f t="shared" si="11"/>
        <v/>
      </c>
      <c r="AF53" s="280" t="str">
        <f t="shared" si="12"/>
        <v/>
      </c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T53" s="224"/>
      <c r="AU53" s="224"/>
      <c r="AV53" s="224"/>
      <c r="AW53" s="224"/>
      <c r="AX53" s="224"/>
      <c r="AY53" s="224"/>
      <c r="AZ53" s="224"/>
      <c r="BA53" s="224"/>
      <c r="BB53" s="224"/>
      <c r="BC53" s="224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224"/>
    </row>
    <row r="54" spans="1:68" s="225" customFormat="1" x14ac:dyDescent="0.25">
      <c r="A54" s="1">
        <f t="shared" si="8"/>
        <v>8</v>
      </c>
      <c r="B54" s="1"/>
      <c r="C54" s="2"/>
      <c r="D54" s="2"/>
      <c r="E54" s="2"/>
      <c r="F54" s="183"/>
      <c r="G54" s="5"/>
      <c r="H54" s="226"/>
      <c r="I54" s="232"/>
      <c r="J54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80" t="str">
        <f>IF(B54="","",IF(AND(C54&gt;='dologi költségek'!$F$7,C54&lt;='dologi költségek'!$J$7),"IGEN","NEM"))</f>
        <v/>
      </c>
      <c r="AB54" s="280" t="str">
        <f>IF(B54="","",IF(AND(D54&gt;='dologi költségek'!$F$7,D54&lt;='dologi költségek'!$J$7),"IGEN","NEM"))</f>
        <v/>
      </c>
      <c r="AC54" s="280" t="str">
        <f t="shared" si="9"/>
        <v/>
      </c>
      <c r="AD54" s="278" t="str">
        <f t="shared" si="10"/>
        <v/>
      </c>
      <c r="AE54" s="280" t="str">
        <f t="shared" si="11"/>
        <v/>
      </c>
      <c r="AF54" s="280" t="str">
        <f t="shared" si="12"/>
        <v/>
      </c>
      <c r="AG54" s="224"/>
      <c r="AH54" s="224"/>
      <c r="AI54" s="224"/>
      <c r="AJ54" s="224"/>
      <c r="AK54" s="224"/>
      <c r="AL54" s="224"/>
      <c r="AM54" s="224"/>
      <c r="AN54" s="224"/>
      <c r="AO54" s="224"/>
      <c r="AP54" s="224"/>
      <c r="AQ54" s="224"/>
      <c r="AR54" s="224"/>
      <c r="AS54" s="224"/>
      <c r="AT54" s="224"/>
      <c r="AU54" s="224"/>
      <c r="AV54" s="224"/>
      <c r="AW54" s="224"/>
      <c r="AX54" s="224"/>
      <c r="AY54" s="224"/>
      <c r="AZ54" s="224"/>
      <c r="BA54" s="224"/>
      <c r="BB54" s="224"/>
      <c r="BC54" s="224"/>
      <c r="BD54" s="224"/>
      <c r="BE54" s="224"/>
      <c r="BF54" s="224"/>
      <c r="BG54" s="224"/>
      <c r="BH54" s="224"/>
      <c r="BI54" s="224"/>
      <c r="BJ54" s="224"/>
      <c r="BK54" s="224"/>
      <c r="BL54" s="224"/>
      <c r="BM54" s="224"/>
      <c r="BN54" s="224"/>
      <c r="BO54" s="224"/>
      <c r="BP54" s="224"/>
    </row>
    <row r="55" spans="1:68" s="225" customFormat="1" x14ac:dyDescent="0.25">
      <c r="A55" s="1">
        <f t="shared" si="8"/>
        <v>9</v>
      </c>
      <c r="B55" s="1"/>
      <c r="C55" s="2"/>
      <c r="D55" s="2"/>
      <c r="E55" s="2"/>
      <c r="F55" s="183"/>
      <c r="G55" s="5"/>
      <c r="H55" s="226"/>
      <c r="I55" s="232"/>
      <c r="J55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80" t="str">
        <f>IF(B55="","",IF(AND(C55&gt;='dologi költségek'!$F$7,C55&lt;='dologi költségek'!$J$7),"IGEN","NEM"))</f>
        <v/>
      </c>
      <c r="AB55" s="280" t="str">
        <f>IF(B55="","",IF(AND(D55&gt;='dologi költségek'!$F$7,D55&lt;='dologi költségek'!$J$7),"IGEN","NEM"))</f>
        <v/>
      </c>
      <c r="AC55" s="280" t="str">
        <f t="shared" si="9"/>
        <v/>
      </c>
      <c r="AD55" s="278" t="str">
        <f t="shared" si="10"/>
        <v/>
      </c>
      <c r="AE55" s="280" t="str">
        <f t="shared" si="11"/>
        <v/>
      </c>
      <c r="AF55" s="280" t="str">
        <f t="shared" si="12"/>
        <v/>
      </c>
      <c r="AG55" s="224"/>
      <c r="AH55" s="224"/>
      <c r="AI55" s="224"/>
      <c r="AJ55" s="224"/>
      <c r="AK55" s="224"/>
      <c r="AL55" s="224"/>
      <c r="AM55" s="224"/>
      <c r="AN55" s="224"/>
      <c r="AO55" s="224"/>
      <c r="AP55" s="224"/>
      <c r="AQ55" s="224"/>
      <c r="AR55" s="224"/>
      <c r="AS55" s="224"/>
      <c r="AT55" s="224"/>
      <c r="AU55" s="224"/>
      <c r="AV55" s="224"/>
      <c r="AW55" s="224"/>
      <c r="AX55" s="224"/>
      <c r="AY55" s="224"/>
      <c r="AZ55" s="224"/>
      <c r="BA55" s="224"/>
      <c r="BB55" s="224"/>
      <c r="BC55" s="224"/>
      <c r="BD55" s="224"/>
      <c r="BE55" s="224"/>
      <c r="BF55" s="224"/>
      <c r="BG55" s="224"/>
      <c r="BH55" s="224"/>
      <c r="BI55" s="224"/>
      <c r="BJ55" s="224"/>
      <c r="BK55" s="224"/>
      <c r="BL55" s="224"/>
      <c r="BM55" s="224"/>
      <c r="BN55" s="224"/>
      <c r="BO55" s="224"/>
      <c r="BP55" s="224"/>
    </row>
    <row r="56" spans="1:68" s="225" customFormat="1" x14ac:dyDescent="0.25">
      <c r="A56" s="1">
        <f t="shared" si="8"/>
        <v>10</v>
      </c>
      <c r="B56" s="1"/>
      <c r="C56" s="41"/>
      <c r="D56" s="41"/>
      <c r="E56" s="2"/>
      <c r="F56" s="213"/>
      <c r="G56" s="5"/>
      <c r="H56" s="226"/>
      <c r="I56" s="232"/>
      <c r="J56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4"/>
      <c r="X56" s="224"/>
      <c r="Y56" s="224"/>
      <c r="Z56" s="224"/>
      <c r="AA56" s="280" t="str">
        <f>IF(B56="","",IF(AND(C56&gt;='dologi költségek'!$F$7,C56&lt;='dologi költségek'!$J$7),"IGEN","NEM"))</f>
        <v/>
      </c>
      <c r="AB56" s="280" t="str">
        <f>IF(B56="","",IF(AND(D56&gt;='dologi költségek'!$F$7,D56&lt;='dologi költségek'!$J$7),"IGEN","NEM"))</f>
        <v/>
      </c>
      <c r="AC56" s="280" t="str">
        <f t="shared" si="9"/>
        <v/>
      </c>
      <c r="AD56" s="278" t="str">
        <f t="shared" si="10"/>
        <v/>
      </c>
      <c r="AE56" s="280" t="str">
        <f t="shared" si="11"/>
        <v/>
      </c>
      <c r="AF56" s="280" t="str">
        <f t="shared" si="12"/>
        <v/>
      </c>
      <c r="AG56" s="224"/>
      <c r="AH56" s="224"/>
      <c r="AI56" s="224"/>
      <c r="AJ56" s="224"/>
      <c r="AK56" s="224"/>
      <c r="AL56" s="224"/>
      <c r="AM56" s="224"/>
      <c r="AN56" s="224"/>
      <c r="AO56" s="224"/>
      <c r="AP56" s="224"/>
      <c r="AQ56" s="224"/>
      <c r="AR56" s="224"/>
      <c r="AS56" s="224"/>
      <c r="AT56" s="224"/>
      <c r="AU56" s="224"/>
      <c r="AV56" s="224"/>
      <c r="AW56" s="224"/>
      <c r="AX56" s="224"/>
      <c r="AY56" s="224"/>
      <c r="AZ56" s="224"/>
      <c r="BA56" s="224"/>
      <c r="BB56" s="224"/>
      <c r="BC56" s="224"/>
      <c r="BD56" s="224"/>
      <c r="BE56" s="224"/>
      <c r="BF56" s="224"/>
      <c r="BG56" s="224"/>
      <c r="BH56" s="224"/>
      <c r="BI56" s="224"/>
      <c r="BJ56" s="224"/>
      <c r="BK56" s="224"/>
      <c r="BL56" s="224"/>
      <c r="BM56" s="224"/>
      <c r="BN56" s="224"/>
      <c r="BO56" s="224"/>
      <c r="BP56" s="224"/>
    </row>
    <row r="57" spans="1:68" s="225" customFormat="1" x14ac:dyDescent="0.25">
      <c r="A57" s="1">
        <f t="shared" si="8"/>
        <v>11</v>
      </c>
      <c r="B57" s="1"/>
      <c r="C57" s="41"/>
      <c r="D57" s="41"/>
      <c r="E57" s="2"/>
      <c r="F57" s="213"/>
      <c r="G57" s="5"/>
      <c r="H57" s="226"/>
      <c r="I57" s="232"/>
      <c r="J57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  <c r="W57" s="224"/>
      <c r="X57" s="224"/>
      <c r="Y57" s="224"/>
      <c r="Z57" s="224"/>
      <c r="AA57" s="280" t="str">
        <f>IF(B57="","",IF(AND(C57&gt;='dologi költségek'!$F$7,C57&lt;='dologi költségek'!$J$7),"IGEN","NEM"))</f>
        <v/>
      </c>
      <c r="AB57" s="280" t="str">
        <f>IF(B57="","",IF(AND(D57&gt;='dologi költségek'!$F$7,D57&lt;='dologi költségek'!$J$7),"IGEN","NEM"))</f>
        <v/>
      </c>
      <c r="AC57" s="280" t="str">
        <f t="shared" si="9"/>
        <v/>
      </c>
      <c r="AD57" s="278" t="str">
        <f t="shared" si="10"/>
        <v/>
      </c>
      <c r="AE57" s="280" t="str">
        <f t="shared" si="11"/>
        <v/>
      </c>
      <c r="AF57" s="280" t="str">
        <f t="shared" si="12"/>
        <v/>
      </c>
      <c r="AG57" s="224"/>
      <c r="AH57" s="224"/>
      <c r="AI57" s="224"/>
      <c r="AJ57" s="224"/>
      <c r="AK57" s="224"/>
      <c r="AL57" s="224"/>
      <c r="AM57" s="224"/>
      <c r="AN57" s="224"/>
      <c r="AO57" s="224"/>
      <c r="AP57" s="224"/>
      <c r="AQ57" s="224"/>
      <c r="AR57" s="224"/>
      <c r="AS57" s="224"/>
      <c r="AT57" s="224"/>
      <c r="AU57" s="224"/>
      <c r="AV57" s="224"/>
      <c r="AW57" s="224"/>
      <c r="AX57" s="224"/>
      <c r="AY57" s="224"/>
      <c r="AZ57" s="224"/>
      <c r="BA57" s="224"/>
      <c r="BB57" s="224"/>
      <c r="BC57" s="224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224"/>
    </row>
    <row r="58" spans="1:68" s="225" customFormat="1" x14ac:dyDescent="0.25">
      <c r="A58" s="1">
        <f t="shared" si="8"/>
        <v>12</v>
      </c>
      <c r="B58" s="1"/>
      <c r="C58" s="41"/>
      <c r="D58" s="41"/>
      <c r="E58" s="2"/>
      <c r="F58" s="213"/>
      <c r="G58" s="5"/>
      <c r="H58" s="226"/>
      <c r="I58" s="232"/>
      <c r="J58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  <c r="W58" s="224"/>
      <c r="X58" s="224"/>
      <c r="Y58" s="224"/>
      <c r="Z58" s="224"/>
      <c r="AA58" s="280" t="str">
        <f>IF(B58="","",IF(AND(C58&gt;='dologi költségek'!$F$7,C58&lt;='dologi költségek'!$J$7),"IGEN","NEM"))</f>
        <v/>
      </c>
      <c r="AB58" s="280" t="str">
        <f>IF(B58="","",IF(AND(D58&gt;='dologi költségek'!$F$7,D58&lt;='dologi költségek'!$J$7),"IGEN","NEM"))</f>
        <v/>
      </c>
      <c r="AC58" s="280" t="str">
        <f t="shared" si="9"/>
        <v/>
      </c>
      <c r="AD58" s="278" t="str">
        <f t="shared" si="10"/>
        <v/>
      </c>
      <c r="AE58" s="280" t="str">
        <f t="shared" si="11"/>
        <v/>
      </c>
      <c r="AF58" s="280" t="str">
        <f t="shared" si="12"/>
        <v/>
      </c>
      <c r="AG58" s="224"/>
      <c r="AH58" s="224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</row>
    <row r="59" spans="1:68" s="225" customFormat="1" x14ac:dyDescent="0.25">
      <c r="A59" s="1">
        <f t="shared" si="8"/>
        <v>13</v>
      </c>
      <c r="B59" s="1"/>
      <c r="C59" s="41"/>
      <c r="D59" s="41"/>
      <c r="E59" s="2"/>
      <c r="F59" s="213"/>
      <c r="G59" s="5"/>
      <c r="H59" s="226"/>
      <c r="I59" s="232"/>
      <c r="J59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24"/>
      <c r="X59" s="224"/>
      <c r="Y59" s="224"/>
      <c r="Z59" s="224"/>
      <c r="AA59" s="280" t="str">
        <f>IF(B59="","",IF(AND(C59&gt;='dologi költségek'!$F$7,C59&lt;='dologi költségek'!$J$7),"IGEN","NEM"))</f>
        <v/>
      </c>
      <c r="AB59" s="280" t="str">
        <f>IF(B59="","",IF(AND(D59&gt;='dologi költségek'!$F$7,D59&lt;='dologi költségek'!$J$7),"IGEN","NEM"))</f>
        <v/>
      </c>
      <c r="AC59" s="280" t="str">
        <f t="shared" si="9"/>
        <v/>
      </c>
      <c r="AD59" s="278" t="str">
        <f t="shared" si="10"/>
        <v/>
      </c>
      <c r="AE59" s="280" t="str">
        <f t="shared" si="11"/>
        <v/>
      </c>
      <c r="AF59" s="280" t="str">
        <f t="shared" si="12"/>
        <v/>
      </c>
      <c r="AG59" s="224"/>
      <c r="AH59" s="224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  <c r="AV59" s="224"/>
      <c r="AW59" s="224"/>
      <c r="AX59" s="224"/>
      <c r="AY59" s="224"/>
      <c r="AZ59" s="224"/>
      <c r="BA59" s="224"/>
      <c r="BB59" s="224"/>
      <c r="BC59" s="224"/>
      <c r="BD59" s="224"/>
      <c r="BE59" s="224"/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</row>
    <row r="60" spans="1:68" s="225" customFormat="1" x14ac:dyDescent="0.25">
      <c r="A60" s="1">
        <f t="shared" si="8"/>
        <v>14</v>
      </c>
      <c r="B60" s="1"/>
      <c r="C60" s="41"/>
      <c r="D60" s="41"/>
      <c r="E60" s="127"/>
      <c r="F60" s="213"/>
      <c r="G60" s="5"/>
      <c r="H60" s="226"/>
      <c r="I60" s="232"/>
      <c r="J60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80" t="str">
        <f>IF(B60="","",IF(AND(C60&gt;='dologi költségek'!$F$7,C60&lt;='dologi költségek'!$J$7),"IGEN","NEM"))</f>
        <v/>
      </c>
      <c r="AB60" s="280" t="str">
        <f>IF(B60="","",IF(AND(D60&gt;='dologi költségek'!$F$7,D60&lt;='dologi költségek'!$J$7),"IGEN","NEM"))</f>
        <v/>
      </c>
      <c r="AC60" s="280" t="str">
        <f t="shared" si="9"/>
        <v/>
      </c>
      <c r="AD60" s="278" t="str">
        <f t="shared" si="10"/>
        <v/>
      </c>
      <c r="AE60" s="280" t="str">
        <f t="shared" si="11"/>
        <v/>
      </c>
      <c r="AF60" s="280" t="str">
        <f t="shared" si="12"/>
        <v/>
      </c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</row>
    <row r="61" spans="1:68" s="225" customFormat="1" ht="15.75" thickBot="1" x14ac:dyDescent="0.3">
      <c r="A61" s="1">
        <f t="shared" si="8"/>
        <v>15</v>
      </c>
      <c r="B61" s="1"/>
      <c r="C61" s="2"/>
      <c r="D61" s="2"/>
      <c r="E61" s="2"/>
      <c r="F61" s="183"/>
      <c r="G61" s="5"/>
      <c r="H61" s="226"/>
      <c r="I61" s="233"/>
      <c r="J61" s="184" t="str">
        <f>IF(Táblázat13[[#This Row],[EGYÉB FORRÁS 
terhére 
elszámolni kívánt 
összeg]]&gt;Táblázat13[[#This Row],[Bruttó bér/juttatás/díj/ járulék összege]],"FIGYELEM! Az egyéb forrás terhére elszámolni kívánt összeg nem haladhatja meg a bruttó összeget!",IF(Táblázat13[[#This Row],[TÁMOGATÁS 
terhére
 elszámolni
 kívánt
 összeg]]&lt;&gt;0,"Egyéb forrás terhére elszámolni kívánt költségeket nem lehet a TÁMOGATÁS terhére elszámolni!",""))</f>
        <v/>
      </c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80" t="str">
        <f>IF(B61="","",IF(AND(C61&gt;='dologi költségek'!$F$7,C61&lt;='dologi költségek'!$J$7),"IGEN","NEM"))</f>
        <v/>
      </c>
      <c r="AB61" s="280" t="str">
        <f>IF(B61="","",IF(AND(D61&gt;='dologi költségek'!$F$7,D61&lt;='dologi költségek'!$J$7),"IGEN","NEM"))</f>
        <v/>
      </c>
      <c r="AC61" s="280" t="str">
        <f t="shared" si="9"/>
        <v/>
      </c>
      <c r="AD61" s="278" t="str">
        <f t="shared" si="10"/>
        <v/>
      </c>
      <c r="AE61" s="280" t="str">
        <f t="shared" si="11"/>
        <v/>
      </c>
      <c r="AF61" s="280" t="str">
        <f t="shared" si="12"/>
        <v/>
      </c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</row>
    <row r="62" spans="1:68" s="116" customFormat="1" ht="15.95" customHeight="1" thickBot="1" x14ac:dyDescent="0.3">
      <c r="A62" s="128"/>
      <c r="B62" s="128"/>
      <c r="C62" s="141"/>
      <c r="D62" s="141"/>
      <c r="E62" s="129"/>
      <c r="F62" s="148"/>
      <c r="G62" s="142"/>
      <c r="H62" s="142"/>
      <c r="I62" s="129"/>
      <c r="J62" s="123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280"/>
      <c r="AB62" s="280"/>
      <c r="AC62" s="280"/>
      <c r="AD62" s="278"/>
      <c r="AE62" s="280"/>
      <c r="AF62" s="280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</row>
    <row r="63" spans="1:68" s="136" customFormat="1" ht="16.5" thickBot="1" x14ac:dyDescent="0.3">
      <c r="A63" s="24"/>
      <c r="B63" s="45" t="s">
        <v>102</v>
      </c>
      <c r="C63" s="43"/>
      <c r="D63" s="43"/>
      <c r="E63" s="43"/>
      <c r="F63" s="149"/>
      <c r="G63" s="27">
        <f>SUM(G15:G62)</f>
        <v>0</v>
      </c>
      <c r="H63" s="27">
        <f>SUM(H15:H62)</f>
        <v>0</v>
      </c>
      <c r="I63" s="27">
        <f>SUM(I15:I62)</f>
        <v>0</v>
      </c>
      <c r="J63" s="124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296"/>
      <c r="AB63" s="296"/>
      <c r="AC63" s="296"/>
      <c r="AD63" s="296"/>
      <c r="AE63" s="296"/>
      <c r="AF63" s="296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</row>
    <row r="64" spans="1:68" s="138" customFormat="1" ht="15.75" thickBot="1" x14ac:dyDescent="0.3">
      <c r="A64" s="25"/>
      <c r="B64" s="25"/>
      <c r="C64" s="44"/>
      <c r="D64" s="44"/>
      <c r="E64" s="44"/>
      <c r="F64" s="150"/>
      <c r="G64" s="26"/>
      <c r="H64" s="26"/>
      <c r="I64" s="44"/>
      <c r="J64" s="144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297"/>
      <c r="AB64" s="297"/>
      <c r="AC64" s="297"/>
      <c r="AD64" s="297"/>
      <c r="AE64" s="297"/>
      <c r="AF64" s="29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</row>
    <row r="65" spans="1:66" s="140" customFormat="1" ht="15.75" thickBot="1" x14ac:dyDescent="0.3">
      <c r="A65" s="25" t="s">
        <v>81</v>
      </c>
      <c r="B65" s="25"/>
      <c r="C65" s="44"/>
      <c r="D65" s="44"/>
      <c r="E65" s="44"/>
      <c r="F65" s="150"/>
      <c r="G65" s="26"/>
      <c r="H65" s="26"/>
      <c r="I65" s="44"/>
      <c r="J65" s="145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298"/>
      <c r="AB65" s="298"/>
      <c r="AC65" s="298"/>
      <c r="AD65" s="298"/>
      <c r="AE65" s="298"/>
      <c r="AF65" s="298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139"/>
      <c r="BA65" s="139"/>
      <c r="BB65" s="139"/>
      <c r="BC65" s="139"/>
      <c r="BD65" s="139"/>
      <c r="BE65" s="139"/>
      <c r="BF65" s="139"/>
      <c r="BG65" s="139"/>
      <c r="BH65" s="139"/>
      <c r="BI65" s="139"/>
      <c r="BJ65" s="139"/>
      <c r="BK65" s="139"/>
      <c r="BL65" s="139"/>
    </row>
    <row r="66" spans="1:66" s="138" customFormat="1" ht="15.75" thickBot="1" x14ac:dyDescent="0.3">
      <c r="A66" s="25"/>
      <c r="B66" s="25"/>
      <c r="C66" s="44"/>
      <c r="D66" s="44"/>
      <c r="E66" s="44"/>
      <c r="F66" s="150"/>
      <c r="G66" s="26"/>
      <c r="H66" s="26"/>
      <c r="I66" s="44"/>
      <c r="J66" s="144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297"/>
      <c r="AB66" s="297"/>
      <c r="AC66" s="297"/>
      <c r="AD66" s="297"/>
      <c r="AE66" s="297"/>
      <c r="AF66" s="29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7"/>
      <c r="BG66" s="137"/>
      <c r="BH66" s="137"/>
      <c r="BI66" s="137"/>
      <c r="BJ66" s="137"/>
      <c r="BK66" s="137"/>
      <c r="BL66" s="137"/>
    </row>
    <row r="67" spans="1:66" s="138" customFormat="1" ht="15.75" thickBot="1" x14ac:dyDescent="0.3">
      <c r="A67" s="25"/>
      <c r="B67" s="25"/>
      <c r="C67" s="44"/>
      <c r="D67" s="44"/>
      <c r="E67" s="44"/>
      <c r="F67" s="150"/>
      <c r="G67" s="26"/>
      <c r="H67" s="26"/>
      <c r="I67" s="44"/>
      <c r="J67" s="144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297"/>
      <c r="AB67" s="297"/>
      <c r="AC67" s="297"/>
      <c r="AD67" s="297"/>
      <c r="AE67" s="297"/>
      <c r="AF67" s="297"/>
      <c r="AG67" s="137"/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7"/>
      <c r="BG67" s="137"/>
      <c r="BH67" s="137"/>
      <c r="BI67" s="137"/>
      <c r="BJ67" s="137"/>
      <c r="BK67" s="137"/>
      <c r="BL67" s="137"/>
    </row>
    <row r="68" spans="1:66" s="138" customFormat="1" ht="15.75" thickBot="1" x14ac:dyDescent="0.3">
      <c r="A68" s="25"/>
      <c r="B68" s="25"/>
      <c r="C68" s="360" t="s">
        <v>82</v>
      </c>
      <c r="D68" s="361"/>
      <c r="E68" s="361"/>
      <c r="F68" s="362"/>
      <c r="G68" s="26"/>
      <c r="H68" s="26"/>
      <c r="I68" s="44"/>
      <c r="J68" s="144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297"/>
      <c r="AB68" s="297"/>
      <c r="AC68" s="297"/>
      <c r="AD68" s="297"/>
      <c r="AE68" s="297"/>
      <c r="AF68" s="29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  <c r="BI68" s="137"/>
      <c r="BJ68" s="137"/>
      <c r="BK68" s="137"/>
      <c r="BL68" s="137"/>
    </row>
    <row r="69" spans="1:66" s="138" customFormat="1" ht="15.75" thickBot="1" x14ac:dyDescent="0.3">
      <c r="A69" s="25"/>
      <c r="B69" s="25"/>
      <c r="C69" s="360" t="s">
        <v>83</v>
      </c>
      <c r="D69" s="361"/>
      <c r="E69" s="361"/>
      <c r="F69" s="362"/>
      <c r="G69" s="26"/>
      <c r="H69" s="26"/>
      <c r="I69" s="44"/>
      <c r="J69" s="144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297"/>
      <c r="AB69" s="297"/>
      <c r="AC69" s="297"/>
      <c r="AD69" s="297"/>
      <c r="AE69" s="297"/>
      <c r="AF69" s="29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</row>
    <row r="70" spans="1:66" s="118" customFormat="1" x14ac:dyDescent="0.25">
      <c r="A70" s="46"/>
      <c r="B70" s="46"/>
      <c r="C70" s="53"/>
      <c r="D70" s="53"/>
      <c r="E70" s="53"/>
      <c r="F70" s="151"/>
      <c r="G70" s="47"/>
      <c r="H70" s="47"/>
      <c r="I70" s="54"/>
      <c r="J70" s="12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295"/>
      <c r="AB70" s="295"/>
      <c r="AC70" s="295"/>
      <c r="AD70" s="295"/>
      <c r="AE70" s="295"/>
      <c r="AF70" s="29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</row>
    <row r="71" spans="1:66" s="119" customFormat="1" x14ac:dyDescent="0.25">
      <c r="A71" s="46"/>
      <c r="B71" s="46"/>
      <c r="C71" s="53"/>
      <c r="D71" s="53"/>
      <c r="E71" s="53"/>
      <c r="F71" s="152"/>
      <c r="G71" s="47"/>
      <c r="H71" s="47"/>
      <c r="I71" s="54"/>
      <c r="J71" s="120"/>
      <c r="AA71" s="299"/>
      <c r="AB71" s="299"/>
      <c r="AC71" s="299"/>
      <c r="AD71" s="299"/>
      <c r="AE71" s="299"/>
      <c r="AF71" s="299"/>
    </row>
    <row r="72" spans="1:66" s="119" customFormat="1" x14ac:dyDescent="0.25">
      <c r="A72" s="46"/>
      <c r="B72" s="46"/>
      <c r="C72" s="53"/>
      <c r="D72" s="53"/>
      <c r="E72" s="53"/>
      <c r="F72" s="152"/>
      <c r="G72" s="47"/>
      <c r="H72" s="47"/>
      <c r="I72" s="54"/>
      <c r="J72" s="120"/>
      <c r="AA72" s="299"/>
      <c r="AB72" s="299"/>
      <c r="AC72" s="299"/>
      <c r="AD72" s="299"/>
      <c r="AE72" s="299"/>
      <c r="AF72" s="299"/>
    </row>
    <row r="73" spans="1:66" s="119" customFormat="1" x14ac:dyDescent="0.25">
      <c r="A73" s="46"/>
      <c r="B73" s="51"/>
      <c r="C73" s="53"/>
      <c r="D73" s="53"/>
      <c r="E73" s="53"/>
      <c r="F73" s="152"/>
      <c r="G73" s="47"/>
      <c r="H73" s="47"/>
      <c r="I73" s="54"/>
      <c r="J73" s="120"/>
      <c r="AA73" s="299"/>
      <c r="AB73" s="299"/>
      <c r="AC73" s="299"/>
      <c r="AD73" s="299"/>
      <c r="AE73" s="299"/>
      <c r="AF73" s="299"/>
    </row>
    <row r="74" spans="1:66" s="120" customFormat="1" x14ac:dyDescent="0.25">
      <c r="A74" s="46"/>
      <c r="B74" s="46"/>
      <c r="C74" s="53"/>
      <c r="D74" s="53"/>
      <c r="E74" s="53"/>
      <c r="F74" s="152"/>
      <c r="G74" s="47"/>
      <c r="H74" s="47"/>
      <c r="I74" s="54"/>
      <c r="AA74" s="218"/>
      <c r="AB74" s="218"/>
      <c r="AC74" s="218"/>
      <c r="AD74" s="218"/>
      <c r="AE74" s="218"/>
      <c r="AF74" s="218"/>
    </row>
    <row r="75" spans="1:66" s="120" customFormat="1" x14ac:dyDescent="0.25">
      <c r="A75" s="46"/>
      <c r="B75" s="46"/>
      <c r="C75" s="53"/>
      <c r="D75" s="53"/>
      <c r="E75" s="53"/>
      <c r="F75" s="152"/>
      <c r="G75" s="47"/>
      <c r="H75" s="47"/>
      <c r="I75" s="54"/>
      <c r="AA75" s="218"/>
      <c r="AB75" s="218"/>
      <c r="AC75" s="218"/>
      <c r="AD75" s="218"/>
      <c r="AE75" s="218"/>
      <c r="AF75" s="218"/>
    </row>
    <row r="76" spans="1:66" s="120" customFormat="1" x14ac:dyDescent="0.25">
      <c r="A76" s="46"/>
      <c r="B76" s="46"/>
      <c r="C76" s="53"/>
      <c r="D76" s="53"/>
      <c r="E76" s="53"/>
      <c r="F76" s="152"/>
      <c r="G76" s="47"/>
      <c r="H76" s="47"/>
      <c r="I76" s="54"/>
      <c r="AA76" s="218"/>
      <c r="AB76" s="218"/>
      <c r="AC76" s="218"/>
      <c r="AD76" s="218"/>
      <c r="AE76" s="218"/>
      <c r="AF76" s="218"/>
    </row>
    <row r="77" spans="1:66" s="120" customFormat="1" x14ac:dyDescent="0.25">
      <c r="A77" s="46"/>
      <c r="B77" s="46"/>
      <c r="C77" s="53"/>
      <c r="D77" s="53"/>
      <c r="E77" s="53"/>
      <c r="F77" s="152"/>
      <c r="G77" s="47"/>
      <c r="H77" s="47"/>
      <c r="I77" s="54"/>
      <c r="AA77" s="218"/>
      <c r="AB77" s="218"/>
      <c r="AC77" s="218"/>
      <c r="AD77" s="218"/>
      <c r="AE77" s="218"/>
      <c r="AF77" s="218"/>
    </row>
    <row r="78" spans="1:66" s="120" customFormat="1" x14ac:dyDescent="0.25">
      <c r="A78" s="46"/>
      <c r="B78" s="46"/>
      <c r="C78" s="53"/>
      <c r="D78" s="53"/>
      <c r="E78" s="53"/>
      <c r="F78" s="152"/>
      <c r="G78" s="47"/>
      <c r="H78" s="47"/>
      <c r="I78" s="54"/>
      <c r="AA78" s="218"/>
      <c r="AB78" s="218"/>
      <c r="AC78" s="218"/>
      <c r="AD78" s="218"/>
      <c r="AE78" s="218"/>
      <c r="AF78" s="218"/>
    </row>
    <row r="79" spans="1:66" s="120" customFormat="1" x14ac:dyDescent="0.25">
      <c r="A79" s="46"/>
      <c r="B79" s="46"/>
      <c r="C79" s="53"/>
      <c r="D79" s="53"/>
      <c r="E79" s="53"/>
      <c r="F79" s="152"/>
      <c r="G79" s="47"/>
      <c r="H79" s="47"/>
      <c r="I79" s="54"/>
      <c r="AA79" s="218"/>
      <c r="AB79" s="218"/>
      <c r="AC79" s="218"/>
      <c r="AD79" s="218"/>
      <c r="AE79" s="218"/>
      <c r="AF79" s="218"/>
    </row>
    <row r="80" spans="1:66" s="120" customFormat="1" x14ac:dyDescent="0.25">
      <c r="A80" s="46"/>
      <c r="B80" s="46"/>
      <c r="C80" s="53"/>
      <c r="D80" s="53"/>
      <c r="E80" s="53"/>
      <c r="F80" s="152"/>
      <c r="G80" s="47"/>
      <c r="H80" s="47"/>
      <c r="I80" s="54"/>
      <c r="AA80" s="218"/>
      <c r="AB80" s="218"/>
      <c r="AC80" s="218"/>
      <c r="AD80" s="218"/>
      <c r="AE80" s="218"/>
      <c r="AF80" s="218"/>
    </row>
    <row r="81" spans="1:32" s="120" customFormat="1" x14ac:dyDescent="0.25">
      <c r="A81" s="46"/>
      <c r="B81" s="46"/>
      <c r="C81" s="53"/>
      <c r="D81" s="53"/>
      <c r="E81" s="53"/>
      <c r="F81" s="152"/>
      <c r="G81" s="47"/>
      <c r="H81" s="47"/>
      <c r="I81" s="54"/>
      <c r="AA81" s="218"/>
      <c r="AB81" s="218"/>
      <c r="AC81" s="218"/>
      <c r="AD81" s="218"/>
      <c r="AE81" s="218"/>
      <c r="AF81" s="218"/>
    </row>
    <row r="82" spans="1:32" s="120" customFormat="1" x14ac:dyDescent="0.25">
      <c r="A82" s="46"/>
      <c r="B82" s="46"/>
      <c r="C82" s="53"/>
      <c r="D82" s="53"/>
      <c r="E82" s="53"/>
      <c r="F82" s="152"/>
      <c r="G82" s="47"/>
      <c r="H82" s="47"/>
      <c r="I82" s="54"/>
      <c r="AA82" s="218"/>
      <c r="AB82" s="218"/>
      <c r="AC82" s="218"/>
      <c r="AD82" s="218"/>
      <c r="AE82" s="218"/>
      <c r="AF82" s="218"/>
    </row>
    <row r="83" spans="1:32" s="120" customFormat="1" x14ac:dyDescent="0.25">
      <c r="A83" s="46"/>
      <c r="B83" s="46"/>
      <c r="C83" s="53"/>
      <c r="D83" s="53"/>
      <c r="E83" s="53"/>
      <c r="F83" s="152"/>
      <c r="G83" s="47"/>
      <c r="H83" s="47"/>
      <c r="I83" s="54"/>
      <c r="AA83" s="218"/>
      <c r="AB83" s="218"/>
      <c r="AC83" s="218"/>
      <c r="AD83" s="218"/>
      <c r="AE83" s="218"/>
      <c r="AF83" s="218"/>
    </row>
    <row r="84" spans="1:32" s="120" customFormat="1" x14ac:dyDescent="0.25">
      <c r="A84" s="46"/>
      <c r="B84" s="46"/>
      <c r="C84" s="53"/>
      <c r="D84" s="53"/>
      <c r="E84" s="53"/>
      <c r="F84" s="152"/>
      <c r="G84" s="47"/>
      <c r="H84" s="47"/>
      <c r="I84" s="54"/>
      <c r="AA84" s="218"/>
      <c r="AB84" s="218"/>
      <c r="AC84" s="218"/>
      <c r="AD84" s="218"/>
      <c r="AE84" s="218"/>
      <c r="AF84" s="218"/>
    </row>
    <row r="85" spans="1:32" s="120" customFormat="1" x14ac:dyDescent="0.25">
      <c r="A85" s="46"/>
      <c r="B85" s="46"/>
      <c r="C85" s="53"/>
      <c r="D85" s="53"/>
      <c r="E85" s="53"/>
      <c r="F85" s="152"/>
      <c r="G85" s="47"/>
      <c r="H85" s="47"/>
      <c r="I85" s="54"/>
      <c r="AA85" s="218"/>
      <c r="AB85" s="218"/>
      <c r="AC85" s="218"/>
      <c r="AD85" s="218"/>
      <c r="AE85" s="218"/>
      <c r="AF85" s="218"/>
    </row>
    <row r="86" spans="1:32" s="120" customFormat="1" x14ac:dyDescent="0.25">
      <c r="A86" s="46"/>
      <c r="B86" s="46"/>
      <c r="C86" s="53"/>
      <c r="D86" s="53"/>
      <c r="E86" s="53"/>
      <c r="F86" s="152"/>
      <c r="G86" s="47"/>
      <c r="H86" s="47"/>
      <c r="I86" s="54"/>
      <c r="AA86" s="218"/>
      <c r="AB86" s="218"/>
      <c r="AC86" s="218"/>
      <c r="AD86" s="218"/>
      <c r="AE86" s="218"/>
      <c r="AF86" s="218"/>
    </row>
    <row r="87" spans="1:32" s="120" customFormat="1" x14ac:dyDescent="0.25">
      <c r="A87" s="46"/>
      <c r="B87" s="46"/>
      <c r="C87" s="53"/>
      <c r="D87" s="53"/>
      <c r="E87" s="53"/>
      <c r="F87" s="152"/>
      <c r="G87" s="47"/>
      <c r="H87" s="47"/>
      <c r="I87" s="54"/>
      <c r="AA87" s="218"/>
      <c r="AB87" s="218"/>
      <c r="AC87" s="218"/>
      <c r="AD87" s="218"/>
      <c r="AE87" s="218"/>
      <c r="AF87" s="218"/>
    </row>
    <row r="88" spans="1:32" s="120" customFormat="1" x14ac:dyDescent="0.25">
      <c r="A88" s="46"/>
      <c r="B88" s="46"/>
      <c r="C88" s="53"/>
      <c r="D88" s="53"/>
      <c r="E88" s="53"/>
      <c r="F88" s="152"/>
      <c r="G88" s="47"/>
      <c r="H88" s="47"/>
      <c r="I88" s="54"/>
      <c r="AA88" s="218"/>
      <c r="AB88" s="218"/>
      <c r="AC88" s="218"/>
      <c r="AD88" s="218"/>
      <c r="AE88" s="218"/>
      <c r="AF88" s="218"/>
    </row>
    <row r="89" spans="1:32" s="120" customFormat="1" x14ac:dyDescent="0.25">
      <c r="A89" s="46"/>
      <c r="B89" s="46"/>
      <c r="C89" s="53"/>
      <c r="D89" s="53"/>
      <c r="E89" s="53"/>
      <c r="F89" s="152"/>
      <c r="G89" s="47"/>
      <c r="H89" s="47"/>
      <c r="I89" s="54"/>
      <c r="AA89" s="218"/>
      <c r="AB89" s="218"/>
      <c r="AC89" s="218"/>
      <c r="AD89" s="218"/>
      <c r="AE89" s="218"/>
      <c r="AF89" s="218"/>
    </row>
    <row r="90" spans="1:32" s="120" customFormat="1" x14ac:dyDescent="0.25">
      <c r="A90" s="46"/>
      <c r="B90" s="46"/>
      <c r="C90" s="53"/>
      <c r="D90" s="53"/>
      <c r="E90" s="53"/>
      <c r="F90" s="152"/>
      <c r="G90" s="47"/>
      <c r="H90" s="47"/>
      <c r="I90" s="54"/>
      <c r="AA90" s="218"/>
      <c r="AB90" s="218"/>
      <c r="AC90" s="218"/>
      <c r="AD90" s="218"/>
      <c r="AE90" s="218"/>
      <c r="AF90" s="218"/>
    </row>
    <row r="91" spans="1:32" s="120" customFormat="1" x14ac:dyDescent="0.25">
      <c r="A91" s="46"/>
      <c r="B91" s="46"/>
      <c r="C91" s="53"/>
      <c r="D91" s="53"/>
      <c r="E91" s="53"/>
      <c r="F91" s="152"/>
      <c r="G91" s="47"/>
      <c r="H91" s="47"/>
      <c r="I91" s="54"/>
      <c r="AA91" s="218"/>
      <c r="AB91" s="218"/>
      <c r="AC91" s="218"/>
      <c r="AD91" s="218"/>
      <c r="AE91" s="218"/>
      <c r="AF91" s="218"/>
    </row>
    <row r="92" spans="1:32" s="120" customFormat="1" x14ac:dyDescent="0.25">
      <c r="A92" s="46"/>
      <c r="B92" s="46"/>
      <c r="C92" s="53"/>
      <c r="D92" s="53"/>
      <c r="E92" s="53"/>
      <c r="F92" s="152"/>
      <c r="G92" s="47"/>
      <c r="H92" s="47"/>
      <c r="I92" s="54"/>
      <c r="AA92" s="218"/>
      <c r="AB92" s="218"/>
      <c r="AC92" s="218"/>
      <c r="AD92" s="218"/>
      <c r="AE92" s="218"/>
      <c r="AF92" s="218"/>
    </row>
    <row r="93" spans="1:32" s="120" customFormat="1" x14ac:dyDescent="0.25">
      <c r="A93" s="46"/>
      <c r="B93" s="46"/>
      <c r="C93" s="53"/>
      <c r="D93" s="53"/>
      <c r="E93" s="53"/>
      <c r="F93" s="152"/>
      <c r="G93" s="47"/>
      <c r="H93" s="47"/>
      <c r="I93" s="54"/>
      <c r="AA93" s="218"/>
      <c r="AB93" s="218"/>
      <c r="AC93" s="218"/>
      <c r="AD93" s="218"/>
      <c r="AE93" s="218"/>
      <c r="AF93" s="218"/>
    </row>
    <row r="94" spans="1:32" s="120" customFormat="1" x14ac:dyDescent="0.25">
      <c r="A94" s="46"/>
      <c r="B94" s="46"/>
      <c r="C94" s="53"/>
      <c r="D94" s="53"/>
      <c r="E94" s="53"/>
      <c r="F94" s="152"/>
      <c r="G94" s="47"/>
      <c r="H94" s="47"/>
      <c r="I94" s="54"/>
      <c r="AA94" s="218"/>
      <c r="AB94" s="218"/>
      <c r="AC94" s="218"/>
      <c r="AD94" s="218"/>
      <c r="AE94" s="218"/>
      <c r="AF94" s="218"/>
    </row>
    <row r="95" spans="1:32" s="120" customFormat="1" x14ac:dyDescent="0.25">
      <c r="A95" s="46"/>
      <c r="B95" s="46"/>
      <c r="C95" s="53"/>
      <c r="D95" s="53"/>
      <c r="E95" s="53"/>
      <c r="F95" s="152"/>
      <c r="G95" s="47"/>
      <c r="H95" s="47"/>
      <c r="I95" s="54"/>
      <c r="AA95" s="218"/>
      <c r="AB95" s="218"/>
      <c r="AC95" s="218"/>
      <c r="AD95" s="218"/>
      <c r="AE95" s="218"/>
      <c r="AF95" s="218"/>
    </row>
    <row r="96" spans="1:32" s="120" customFormat="1" x14ac:dyDescent="0.25">
      <c r="A96" s="46"/>
      <c r="B96" s="46"/>
      <c r="C96" s="53"/>
      <c r="D96" s="53"/>
      <c r="E96" s="53"/>
      <c r="F96" s="152"/>
      <c r="G96" s="47"/>
      <c r="H96" s="47"/>
      <c r="I96" s="54"/>
      <c r="AA96" s="218"/>
      <c r="AB96" s="218"/>
      <c r="AC96" s="218"/>
      <c r="AD96" s="218"/>
      <c r="AE96" s="218"/>
      <c r="AF96" s="218"/>
    </row>
    <row r="97" spans="1:32" s="120" customFormat="1" x14ac:dyDescent="0.25">
      <c r="A97" s="46"/>
      <c r="B97" s="46"/>
      <c r="C97" s="53"/>
      <c r="D97" s="53"/>
      <c r="E97" s="53"/>
      <c r="F97" s="152"/>
      <c r="G97" s="47"/>
      <c r="H97" s="47"/>
      <c r="I97" s="54"/>
      <c r="AA97" s="218"/>
      <c r="AB97" s="218"/>
      <c r="AC97" s="218"/>
      <c r="AD97" s="218"/>
      <c r="AE97" s="218"/>
      <c r="AF97" s="218"/>
    </row>
    <row r="98" spans="1:32" s="120" customFormat="1" x14ac:dyDescent="0.25">
      <c r="A98" s="46"/>
      <c r="B98" s="46"/>
      <c r="C98" s="53"/>
      <c r="D98" s="53"/>
      <c r="E98" s="53"/>
      <c r="F98" s="152"/>
      <c r="G98" s="47"/>
      <c r="H98" s="47"/>
      <c r="I98" s="54"/>
      <c r="AA98" s="218"/>
      <c r="AB98" s="218"/>
      <c r="AC98" s="218"/>
      <c r="AD98" s="218"/>
      <c r="AE98" s="218"/>
      <c r="AF98" s="218"/>
    </row>
    <row r="99" spans="1:32" s="120" customFormat="1" x14ac:dyDescent="0.25">
      <c r="A99" s="46"/>
      <c r="B99" s="46"/>
      <c r="C99" s="53"/>
      <c r="D99" s="53"/>
      <c r="E99" s="53"/>
      <c r="F99" s="152"/>
      <c r="G99" s="47"/>
      <c r="H99" s="47"/>
      <c r="I99" s="54"/>
      <c r="AA99" s="218"/>
      <c r="AB99" s="218"/>
      <c r="AC99" s="218"/>
      <c r="AD99" s="218"/>
      <c r="AE99" s="218"/>
      <c r="AF99" s="218"/>
    </row>
    <row r="100" spans="1:32" s="120" customFormat="1" x14ac:dyDescent="0.25">
      <c r="A100" s="46"/>
      <c r="B100" s="46"/>
      <c r="C100" s="53"/>
      <c r="D100" s="53"/>
      <c r="E100" s="53"/>
      <c r="F100" s="152"/>
      <c r="G100" s="47"/>
      <c r="H100" s="47"/>
      <c r="I100" s="54"/>
      <c r="AA100" s="218"/>
      <c r="AB100" s="218"/>
      <c r="AC100" s="218"/>
      <c r="AD100" s="218"/>
      <c r="AE100" s="218"/>
      <c r="AF100" s="218"/>
    </row>
    <row r="101" spans="1:32" s="120" customFormat="1" x14ac:dyDescent="0.25">
      <c r="A101" s="46"/>
      <c r="B101" s="46"/>
      <c r="C101" s="53"/>
      <c r="D101" s="53"/>
      <c r="E101" s="53"/>
      <c r="F101" s="152"/>
      <c r="G101" s="47"/>
      <c r="H101" s="47"/>
      <c r="I101" s="54"/>
      <c r="AA101" s="218"/>
      <c r="AB101" s="218"/>
      <c r="AC101" s="218"/>
      <c r="AD101" s="218"/>
      <c r="AE101" s="218"/>
      <c r="AF101" s="218"/>
    </row>
    <row r="102" spans="1:32" s="120" customFormat="1" x14ac:dyDescent="0.25">
      <c r="A102" s="46"/>
      <c r="B102" s="46"/>
      <c r="C102" s="53"/>
      <c r="D102" s="53"/>
      <c r="E102" s="53"/>
      <c r="F102" s="152"/>
      <c r="G102" s="47"/>
      <c r="H102" s="47"/>
      <c r="I102" s="54"/>
      <c r="AA102" s="218"/>
      <c r="AB102" s="218"/>
      <c r="AC102" s="218"/>
      <c r="AD102" s="218"/>
      <c r="AE102" s="218"/>
      <c r="AF102" s="218"/>
    </row>
    <row r="103" spans="1:32" s="120" customFormat="1" x14ac:dyDescent="0.25">
      <c r="A103" s="46"/>
      <c r="B103" s="46"/>
      <c r="C103" s="53"/>
      <c r="D103" s="53"/>
      <c r="E103" s="53"/>
      <c r="F103" s="152"/>
      <c r="G103" s="47"/>
      <c r="H103" s="47"/>
      <c r="I103" s="54"/>
      <c r="AA103" s="218"/>
      <c r="AB103" s="218"/>
      <c r="AC103" s="218"/>
      <c r="AD103" s="218"/>
      <c r="AE103" s="218"/>
      <c r="AF103" s="218"/>
    </row>
    <row r="104" spans="1:32" s="120" customFormat="1" x14ac:dyDescent="0.25">
      <c r="A104" s="46"/>
      <c r="B104" s="46"/>
      <c r="C104" s="53"/>
      <c r="D104" s="53"/>
      <c r="E104" s="53"/>
      <c r="F104" s="152"/>
      <c r="G104" s="47"/>
      <c r="H104" s="47"/>
      <c r="I104" s="54"/>
      <c r="AA104" s="218"/>
      <c r="AB104" s="218"/>
      <c r="AC104" s="218"/>
      <c r="AD104" s="218"/>
      <c r="AE104" s="218"/>
      <c r="AF104" s="218"/>
    </row>
    <row r="105" spans="1:32" s="120" customFormat="1" x14ac:dyDescent="0.25">
      <c r="A105" s="46"/>
      <c r="B105" s="46"/>
      <c r="C105" s="53"/>
      <c r="D105" s="53"/>
      <c r="E105" s="53"/>
      <c r="F105" s="152"/>
      <c r="G105" s="47"/>
      <c r="H105" s="47"/>
      <c r="I105" s="54"/>
      <c r="AA105" s="218"/>
      <c r="AB105" s="218"/>
      <c r="AC105" s="218"/>
      <c r="AD105" s="218"/>
      <c r="AE105" s="218"/>
      <c r="AF105" s="218"/>
    </row>
    <row r="106" spans="1:32" s="120" customFormat="1" x14ac:dyDescent="0.25">
      <c r="A106" s="46"/>
      <c r="B106" s="46"/>
      <c r="C106" s="53"/>
      <c r="D106" s="53"/>
      <c r="E106" s="53"/>
      <c r="F106" s="152"/>
      <c r="G106" s="47"/>
      <c r="H106" s="47"/>
      <c r="I106" s="54"/>
      <c r="AA106" s="218"/>
      <c r="AB106" s="218"/>
      <c r="AC106" s="218"/>
      <c r="AD106" s="218"/>
      <c r="AE106" s="218"/>
      <c r="AF106" s="218"/>
    </row>
    <row r="107" spans="1:32" s="120" customFormat="1" x14ac:dyDescent="0.25">
      <c r="A107" s="46"/>
      <c r="B107" s="46"/>
      <c r="C107" s="53"/>
      <c r="D107" s="53"/>
      <c r="E107" s="53"/>
      <c r="F107" s="152"/>
      <c r="G107" s="47"/>
      <c r="H107" s="47"/>
      <c r="I107" s="54"/>
      <c r="AA107" s="218"/>
      <c r="AB107" s="218"/>
      <c r="AC107" s="218"/>
      <c r="AD107" s="218"/>
      <c r="AE107" s="218"/>
      <c r="AF107" s="218"/>
    </row>
    <row r="108" spans="1:32" s="120" customFormat="1" x14ac:dyDescent="0.25">
      <c r="A108" s="46"/>
      <c r="B108" s="46"/>
      <c r="C108" s="53"/>
      <c r="D108" s="53"/>
      <c r="E108" s="53"/>
      <c r="F108" s="152"/>
      <c r="G108" s="47"/>
      <c r="H108" s="47"/>
      <c r="I108" s="54"/>
      <c r="AA108" s="218"/>
      <c r="AB108" s="218"/>
      <c r="AC108" s="218"/>
      <c r="AD108" s="218"/>
      <c r="AE108" s="218"/>
      <c r="AF108" s="218"/>
    </row>
    <row r="109" spans="1:32" s="120" customFormat="1" x14ac:dyDescent="0.25">
      <c r="A109" s="46"/>
      <c r="B109" s="46"/>
      <c r="C109" s="53"/>
      <c r="D109" s="53"/>
      <c r="E109" s="53"/>
      <c r="F109" s="152"/>
      <c r="G109" s="47"/>
      <c r="H109" s="47"/>
      <c r="I109" s="54"/>
      <c r="AA109" s="218"/>
      <c r="AB109" s="218"/>
      <c r="AC109" s="218"/>
      <c r="AD109" s="218"/>
      <c r="AE109" s="218"/>
      <c r="AF109" s="218"/>
    </row>
    <row r="110" spans="1:32" s="120" customFormat="1" x14ac:dyDescent="0.25">
      <c r="A110" s="46"/>
      <c r="B110" s="46"/>
      <c r="C110" s="53"/>
      <c r="D110" s="53"/>
      <c r="E110" s="53"/>
      <c r="F110" s="152"/>
      <c r="G110" s="47"/>
      <c r="H110" s="47"/>
      <c r="I110" s="54"/>
      <c r="AA110" s="218"/>
      <c r="AB110" s="218"/>
      <c r="AC110" s="218"/>
      <c r="AD110" s="218"/>
      <c r="AE110" s="218"/>
      <c r="AF110" s="218"/>
    </row>
    <row r="111" spans="1:32" s="120" customFormat="1" x14ac:dyDescent="0.25">
      <c r="A111" s="46"/>
      <c r="B111" s="46"/>
      <c r="C111" s="53"/>
      <c r="D111" s="53"/>
      <c r="E111" s="53"/>
      <c r="F111" s="152"/>
      <c r="G111" s="47"/>
      <c r="H111" s="47"/>
      <c r="I111" s="54"/>
      <c r="AA111" s="218"/>
      <c r="AB111" s="218"/>
      <c r="AC111" s="218"/>
      <c r="AD111" s="218"/>
      <c r="AE111" s="218"/>
      <c r="AF111" s="218"/>
    </row>
    <row r="112" spans="1:32" s="120" customFormat="1" x14ac:dyDescent="0.25">
      <c r="A112" s="46"/>
      <c r="B112" s="46"/>
      <c r="C112" s="53"/>
      <c r="D112" s="53"/>
      <c r="E112" s="53"/>
      <c r="F112" s="152"/>
      <c r="G112" s="47"/>
      <c r="H112" s="47"/>
      <c r="I112" s="54"/>
      <c r="AA112" s="218"/>
      <c r="AB112" s="218"/>
      <c r="AC112" s="218"/>
      <c r="AD112" s="218"/>
      <c r="AE112" s="218"/>
      <c r="AF112" s="218"/>
    </row>
    <row r="113" spans="1:32" s="120" customFormat="1" x14ac:dyDescent="0.25">
      <c r="A113" s="46"/>
      <c r="B113" s="46"/>
      <c r="C113" s="53"/>
      <c r="D113" s="53"/>
      <c r="E113" s="53"/>
      <c r="F113" s="152"/>
      <c r="G113" s="47"/>
      <c r="H113" s="47"/>
      <c r="I113" s="54"/>
      <c r="AA113" s="218"/>
      <c r="AB113" s="218"/>
      <c r="AC113" s="218"/>
      <c r="AD113" s="218"/>
      <c r="AE113" s="218"/>
      <c r="AF113" s="218"/>
    </row>
    <row r="114" spans="1:32" s="120" customFormat="1" x14ac:dyDescent="0.25">
      <c r="A114" s="46"/>
      <c r="B114" s="46"/>
      <c r="C114" s="53"/>
      <c r="D114" s="53"/>
      <c r="E114" s="53"/>
      <c r="F114" s="152"/>
      <c r="G114" s="47"/>
      <c r="H114" s="47"/>
      <c r="I114" s="54"/>
      <c r="AA114" s="218"/>
      <c r="AB114" s="218"/>
      <c r="AC114" s="218"/>
      <c r="AD114" s="218"/>
      <c r="AE114" s="218"/>
      <c r="AF114" s="218"/>
    </row>
    <row r="115" spans="1:32" s="120" customFormat="1" x14ac:dyDescent="0.25">
      <c r="A115" s="46"/>
      <c r="B115" s="46"/>
      <c r="C115" s="53"/>
      <c r="D115" s="53"/>
      <c r="E115" s="53"/>
      <c r="F115" s="152"/>
      <c r="G115" s="47"/>
      <c r="H115" s="47"/>
      <c r="I115" s="54"/>
      <c r="AA115" s="218"/>
      <c r="AB115" s="218"/>
      <c r="AC115" s="218"/>
      <c r="AD115" s="218"/>
      <c r="AE115" s="218"/>
      <c r="AF115" s="218"/>
    </row>
    <row r="116" spans="1:32" s="120" customFormat="1" x14ac:dyDescent="0.25">
      <c r="A116" s="46"/>
      <c r="B116" s="46"/>
      <c r="C116" s="53"/>
      <c r="D116" s="53"/>
      <c r="E116" s="53"/>
      <c r="F116" s="152"/>
      <c r="G116" s="47"/>
      <c r="H116" s="47"/>
      <c r="I116" s="54"/>
      <c r="AA116" s="218"/>
      <c r="AB116" s="218"/>
      <c r="AC116" s="218"/>
      <c r="AD116" s="218"/>
      <c r="AE116" s="218"/>
      <c r="AF116" s="218"/>
    </row>
    <row r="117" spans="1:32" s="120" customFormat="1" x14ac:dyDescent="0.25">
      <c r="A117" s="46"/>
      <c r="B117" s="46"/>
      <c r="C117" s="53"/>
      <c r="D117" s="53"/>
      <c r="E117" s="53"/>
      <c r="F117" s="152"/>
      <c r="G117" s="47"/>
      <c r="H117" s="47"/>
      <c r="I117" s="54"/>
      <c r="AA117" s="218"/>
      <c r="AB117" s="218"/>
      <c r="AC117" s="218"/>
      <c r="AD117" s="218"/>
      <c r="AE117" s="218"/>
      <c r="AF117" s="218"/>
    </row>
    <row r="118" spans="1:32" s="120" customFormat="1" x14ac:dyDescent="0.25">
      <c r="A118" s="46"/>
      <c r="B118" s="46"/>
      <c r="C118" s="53"/>
      <c r="D118" s="53"/>
      <c r="E118" s="53"/>
      <c r="F118" s="152"/>
      <c r="G118" s="47"/>
      <c r="H118" s="47"/>
      <c r="I118" s="54"/>
      <c r="AA118" s="218"/>
      <c r="AB118" s="218"/>
      <c r="AC118" s="218"/>
      <c r="AD118" s="218"/>
      <c r="AE118" s="218"/>
      <c r="AF118" s="218"/>
    </row>
    <row r="119" spans="1:32" s="120" customFormat="1" x14ac:dyDescent="0.25">
      <c r="A119" s="46"/>
      <c r="B119" s="46"/>
      <c r="C119" s="53"/>
      <c r="D119" s="53"/>
      <c r="E119" s="53"/>
      <c r="F119" s="152"/>
      <c r="G119" s="47"/>
      <c r="H119" s="47"/>
      <c r="I119" s="54"/>
      <c r="AA119" s="218"/>
      <c r="AB119" s="218"/>
      <c r="AC119" s="218"/>
      <c r="AD119" s="218"/>
      <c r="AE119" s="218"/>
      <c r="AF119" s="218"/>
    </row>
    <row r="120" spans="1:32" s="120" customFormat="1" x14ac:dyDescent="0.25">
      <c r="A120" s="46"/>
      <c r="B120" s="46"/>
      <c r="C120" s="53"/>
      <c r="D120" s="53"/>
      <c r="E120" s="53"/>
      <c r="F120" s="152"/>
      <c r="G120" s="47"/>
      <c r="H120" s="47"/>
      <c r="I120" s="54"/>
      <c r="AA120" s="218"/>
      <c r="AB120" s="218"/>
      <c r="AC120" s="218"/>
      <c r="AD120" s="218"/>
      <c r="AE120" s="218"/>
      <c r="AF120" s="218"/>
    </row>
    <row r="121" spans="1:32" s="120" customFormat="1" x14ac:dyDescent="0.25">
      <c r="A121" s="46"/>
      <c r="B121" s="46"/>
      <c r="C121" s="53"/>
      <c r="D121" s="53"/>
      <c r="E121" s="53"/>
      <c r="F121" s="152"/>
      <c r="G121" s="47"/>
      <c r="H121" s="47"/>
      <c r="I121" s="54"/>
      <c r="AA121" s="218"/>
      <c r="AB121" s="218"/>
      <c r="AC121" s="218"/>
      <c r="AD121" s="218"/>
      <c r="AE121" s="218"/>
      <c r="AF121" s="218"/>
    </row>
    <row r="122" spans="1:32" s="120" customFormat="1" x14ac:dyDescent="0.25">
      <c r="A122" s="46"/>
      <c r="B122" s="46"/>
      <c r="C122" s="53"/>
      <c r="D122" s="53"/>
      <c r="E122" s="53"/>
      <c r="F122" s="152"/>
      <c r="G122" s="47"/>
      <c r="H122" s="47"/>
      <c r="I122" s="54"/>
      <c r="AA122" s="218"/>
      <c r="AB122" s="218"/>
      <c r="AC122" s="218"/>
      <c r="AD122" s="218"/>
      <c r="AE122" s="218"/>
      <c r="AF122" s="218"/>
    </row>
    <row r="123" spans="1:32" s="120" customFormat="1" x14ac:dyDescent="0.25">
      <c r="A123" s="46"/>
      <c r="B123" s="46"/>
      <c r="C123" s="53"/>
      <c r="D123" s="53"/>
      <c r="E123" s="53"/>
      <c r="F123" s="152"/>
      <c r="G123" s="47"/>
      <c r="H123" s="47"/>
      <c r="I123" s="54"/>
      <c r="AA123" s="218"/>
      <c r="AB123" s="218"/>
      <c r="AC123" s="218"/>
      <c r="AD123" s="218"/>
      <c r="AE123" s="218"/>
      <c r="AF123" s="218"/>
    </row>
    <row r="124" spans="1:32" s="120" customFormat="1" x14ac:dyDescent="0.25">
      <c r="A124" s="46"/>
      <c r="B124" s="46"/>
      <c r="C124" s="53"/>
      <c r="D124" s="53"/>
      <c r="E124" s="53"/>
      <c r="F124" s="152"/>
      <c r="G124" s="47"/>
      <c r="H124" s="47"/>
      <c r="I124" s="54"/>
      <c r="AA124" s="218"/>
      <c r="AB124" s="218"/>
      <c r="AC124" s="218"/>
      <c r="AD124" s="218"/>
      <c r="AE124" s="218"/>
      <c r="AF124" s="218"/>
    </row>
    <row r="125" spans="1:32" s="120" customFormat="1" x14ac:dyDescent="0.25">
      <c r="A125" s="46"/>
      <c r="B125" s="46"/>
      <c r="C125" s="53"/>
      <c r="D125" s="53"/>
      <c r="E125" s="53"/>
      <c r="F125" s="152"/>
      <c r="G125" s="47"/>
      <c r="H125" s="47"/>
      <c r="I125" s="54"/>
      <c r="AA125" s="218"/>
      <c r="AB125" s="218"/>
      <c r="AC125" s="218"/>
      <c r="AD125" s="218"/>
      <c r="AE125" s="218"/>
      <c r="AF125" s="218"/>
    </row>
    <row r="126" spans="1:32" s="120" customFormat="1" x14ac:dyDescent="0.25">
      <c r="A126" s="46"/>
      <c r="B126" s="46"/>
      <c r="C126" s="53"/>
      <c r="D126" s="53"/>
      <c r="E126" s="53"/>
      <c r="F126" s="152"/>
      <c r="G126" s="47"/>
      <c r="H126" s="47"/>
      <c r="I126" s="54"/>
      <c r="AA126" s="218"/>
      <c r="AB126" s="218"/>
      <c r="AC126" s="218"/>
      <c r="AD126" s="218"/>
      <c r="AE126" s="218"/>
      <c r="AF126" s="218"/>
    </row>
    <row r="127" spans="1:32" s="120" customFormat="1" x14ac:dyDescent="0.25">
      <c r="A127" s="46"/>
      <c r="B127" s="46"/>
      <c r="C127" s="53"/>
      <c r="D127" s="53"/>
      <c r="E127" s="53"/>
      <c r="F127" s="152"/>
      <c r="G127" s="47"/>
      <c r="H127" s="47"/>
      <c r="I127" s="54"/>
      <c r="AA127" s="218"/>
      <c r="AB127" s="218"/>
      <c r="AC127" s="218"/>
      <c r="AD127" s="218"/>
      <c r="AE127" s="218"/>
      <c r="AF127" s="218"/>
    </row>
    <row r="128" spans="1:32" s="120" customFormat="1" x14ac:dyDescent="0.25">
      <c r="A128" s="46"/>
      <c r="B128" s="46"/>
      <c r="C128" s="53"/>
      <c r="D128" s="53"/>
      <c r="E128" s="53"/>
      <c r="F128" s="152"/>
      <c r="G128" s="47"/>
      <c r="H128" s="47"/>
      <c r="I128" s="54"/>
      <c r="AA128" s="218"/>
      <c r="AB128" s="218"/>
      <c r="AC128" s="218"/>
      <c r="AD128" s="218"/>
      <c r="AE128" s="218"/>
      <c r="AF128" s="218"/>
    </row>
    <row r="129" spans="1:32" s="120" customFormat="1" x14ac:dyDescent="0.25">
      <c r="A129" s="46"/>
      <c r="B129" s="46"/>
      <c r="C129" s="53"/>
      <c r="D129" s="53"/>
      <c r="E129" s="53"/>
      <c r="F129" s="152"/>
      <c r="G129" s="47"/>
      <c r="H129" s="47"/>
      <c r="I129" s="54"/>
      <c r="AA129" s="218"/>
      <c r="AB129" s="218"/>
      <c r="AC129" s="218"/>
      <c r="AD129" s="218"/>
      <c r="AE129" s="218"/>
      <c r="AF129" s="218"/>
    </row>
    <row r="130" spans="1:32" s="120" customFormat="1" x14ac:dyDescent="0.25">
      <c r="A130" s="46"/>
      <c r="B130" s="46"/>
      <c r="C130" s="53"/>
      <c r="D130" s="53"/>
      <c r="E130" s="53"/>
      <c r="F130" s="152"/>
      <c r="G130" s="47"/>
      <c r="H130" s="47"/>
      <c r="I130" s="54"/>
      <c r="AA130" s="218"/>
      <c r="AB130" s="218"/>
      <c r="AC130" s="218"/>
      <c r="AD130" s="218"/>
      <c r="AE130" s="218"/>
      <c r="AF130" s="218"/>
    </row>
    <row r="131" spans="1:32" s="120" customFormat="1" x14ac:dyDescent="0.25">
      <c r="A131" s="46"/>
      <c r="B131" s="46"/>
      <c r="C131" s="53"/>
      <c r="D131" s="53"/>
      <c r="E131" s="53"/>
      <c r="F131" s="152"/>
      <c r="G131" s="47"/>
      <c r="H131" s="47"/>
      <c r="I131" s="54"/>
      <c r="AA131" s="218"/>
      <c r="AB131" s="218"/>
      <c r="AC131" s="218"/>
      <c r="AD131" s="218"/>
      <c r="AE131" s="218"/>
      <c r="AF131" s="218"/>
    </row>
    <row r="132" spans="1:32" s="120" customFormat="1" x14ac:dyDescent="0.25">
      <c r="A132" s="46"/>
      <c r="B132" s="46"/>
      <c r="C132" s="53"/>
      <c r="D132" s="53"/>
      <c r="E132" s="53"/>
      <c r="F132" s="152"/>
      <c r="G132" s="47"/>
      <c r="H132" s="47"/>
      <c r="I132" s="54"/>
      <c r="AA132" s="218"/>
      <c r="AB132" s="218"/>
      <c r="AC132" s="218"/>
      <c r="AD132" s="218"/>
      <c r="AE132" s="218"/>
      <c r="AF132" s="218"/>
    </row>
    <row r="133" spans="1:32" s="120" customFormat="1" x14ac:dyDescent="0.25">
      <c r="A133" s="46"/>
      <c r="B133" s="46"/>
      <c r="C133" s="53"/>
      <c r="D133" s="53"/>
      <c r="E133" s="53"/>
      <c r="F133" s="152"/>
      <c r="G133" s="47"/>
      <c r="H133" s="47"/>
      <c r="I133" s="54"/>
      <c r="AA133" s="218"/>
      <c r="AB133" s="218"/>
      <c r="AC133" s="218"/>
      <c r="AD133" s="218"/>
      <c r="AE133" s="218"/>
      <c r="AF133" s="218"/>
    </row>
    <row r="134" spans="1:32" s="120" customFormat="1" x14ac:dyDescent="0.25">
      <c r="A134" s="46"/>
      <c r="B134" s="46"/>
      <c r="C134" s="53"/>
      <c r="D134" s="53"/>
      <c r="E134" s="53"/>
      <c r="F134" s="152"/>
      <c r="G134" s="47"/>
      <c r="H134" s="47"/>
      <c r="I134" s="54"/>
      <c r="AA134" s="218"/>
      <c r="AB134" s="218"/>
      <c r="AC134" s="218"/>
      <c r="AD134" s="218"/>
      <c r="AE134" s="218"/>
      <c r="AF134" s="218"/>
    </row>
    <row r="135" spans="1:32" s="120" customFormat="1" x14ac:dyDescent="0.25">
      <c r="A135" s="46"/>
      <c r="B135" s="46"/>
      <c r="C135" s="53"/>
      <c r="D135" s="53"/>
      <c r="E135" s="53"/>
      <c r="F135" s="152"/>
      <c r="G135" s="47"/>
      <c r="H135" s="47"/>
      <c r="I135" s="54"/>
      <c r="AA135" s="218"/>
      <c r="AB135" s="218"/>
      <c r="AC135" s="218"/>
      <c r="AD135" s="218"/>
      <c r="AE135" s="218"/>
      <c r="AF135" s="218"/>
    </row>
    <row r="136" spans="1:32" s="120" customFormat="1" x14ac:dyDescent="0.25">
      <c r="A136" s="46"/>
      <c r="B136" s="46"/>
      <c r="C136" s="53"/>
      <c r="D136" s="53"/>
      <c r="E136" s="53"/>
      <c r="F136" s="152"/>
      <c r="G136" s="47"/>
      <c r="H136" s="47"/>
      <c r="I136" s="54"/>
      <c r="AA136" s="218"/>
      <c r="AB136" s="218"/>
      <c r="AC136" s="218"/>
      <c r="AD136" s="218"/>
      <c r="AE136" s="218"/>
      <c r="AF136" s="218"/>
    </row>
    <row r="137" spans="1:32" s="120" customFormat="1" x14ac:dyDescent="0.25">
      <c r="A137" s="46"/>
      <c r="B137" s="46"/>
      <c r="C137" s="53"/>
      <c r="D137" s="53"/>
      <c r="E137" s="53"/>
      <c r="F137" s="152"/>
      <c r="G137" s="47"/>
      <c r="H137" s="47"/>
      <c r="I137" s="54"/>
      <c r="AA137" s="218"/>
      <c r="AB137" s="218"/>
      <c r="AC137" s="218"/>
      <c r="AD137" s="218"/>
      <c r="AE137" s="218"/>
      <c r="AF137" s="218"/>
    </row>
    <row r="138" spans="1:32" s="120" customFormat="1" x14ac:dyDescent="0.25">
      <c r="A138" s="46"/>
      <c r="B138" s="46"/>
      <c r="C138" s="53"/>
      <c r="D138" s="53"/>
      <c r="E138" s="53"/>
      <c r="F138" s="152"/>
      <c r="G138" s="47"/>
      <c r="H138" s="47"/>
      <c r="I138" s="54"/>
      <c r="AA138" s="218"/>
      <c r="AB138" s="218"/>
      <c r="AC138" s="218"/>
      <c r="AD138" s="218"/>
      <c r="AE138" s="218"/>
      <c r="AF138" s="218"/>
    </row>
    <row r="139" spans="1:32" s="120" customFormat="1" x14ac:dyDescent="0.25">
      <c r="A139" s="46"/>
      <c r="B139" s="46"/>
      <c r="C139" s="53"/>
      <c r="D139" s="53"/>
      <c r="E139" s="53"/>
      <c r="F139" s="152"/>
      <c r="G139" s="47"/>
      <c r="H139" s="47"/>
      <c r="I139" s="54"/>
      <c r="AA139" s="218"/>
      <c r="AB139" s="218"/>
      <c r="AC139" s="218"/>
      <c r="AD139" s="218"/>
      <c r="AE139" s="218"/>
      <c r="AF139" s="218"/>
    </row>
    <row r="140" spans="1:32" s="120" customFormat="1" x14ac:dyDescent="0.25">
      <c r="A140" s="46"/>
      <c r="B140" s="46"/>
      <c r="C140" s="53"/>
      <c r="D140" s="53"/>
      <c r="E140" s="53"/>
      <c r="F140" s="152"/>
      <c r="G140" s="47"/>
      <c r="H140" s="47"/>
      <c r="I140" s="54"/>
      <c r="AA140" s="218"/>
      <c r="AB140" s="218"/>
      <c r="AC140" s="218"/>
      <c r="AD140" s="218"/>
      <c r="AE140" s="218"/>
      <c r="AF140" s="218"/>
    </row>
    <row r="141" spans="1:32" s="120" customFormat="1" x14ac:dyDescent="0.25">
      <c r="A141" s="46"/>
      <c r="B141" s="46"/>
      <c r="C141" s="53"/>
      <c r="D141" s="53"/>
      <c r="E141" s="53"/>
      <c r="F141" s="152"/>
      <c r="G141" s="47"/>
      <c r="H141" s="47"/>
      <c r="I141" s="54"/>
      <c r="AA141" s="218"/>
      <c r="AB141" s="218"/>
      <c r="AC141" s="218"/>
      <c r="AD141" s="218"/>
      <c r="AE141" s="218"/>
      <c r="AF141" s="218"/>
    </row>
    <row r="142" spans="1:32" s="120" customFormat="1" x14ac:dyDescent="0.25">
      <c r="A142" s="46"/>
      <c r="B142" s="46"/>
      <c r="C142" s="53"/>
      <c r="D142" s="53"/>
      <c r="E142" s="53"/>
      <c r="F142" s="152"/>
      <c r="G142" s="47"/>
      <c r="H142" s="47"/>
      <c r="I142" s="54"/>
      <c r="AA142" s="218"/>
      <c r="AB142" s="218"/>
      <c r="AC142" s="218"/>
      <c r="AD142" s="218"/>
      <c r="AE142" s="218"/>
      <c r="AF142" s="218"/>
    </row>
    <row r="143" spans="1:32" s="120" customFormat="1" x14ac:dyDescent="0.25">
      <c r="A143" s="46"/>
      <c r="B143" s="46"/>
      <c r="C143" s="53"/>
      <c r="D143" s="53"/>
      <c r="E143" s="53"/>
      <c r="F143" s="152"/>
      <c r="G143" s="47"/>
      <c r="H143" s="47"/>
      <c r="I143" s="54"/>
      <c r="AA143" s="218"/>
      <c r="AB143" s="218"/>
      <c r="AC143" s="218"/>
      <c r="AD143" s="218"/>
      <c r="AE143" s="218"/>
      <c r="AF143" s="218"/>
    </row>
    <row r="144" spans="1:32" s="120" customFormat="1" x14ac:dyDescent="0.25">
      <c r="A144" s="46"/>
      <c r="B144" s="46"/>
      <c r="C144" s="53"/>
      <c r="D144" s="53"/>
      <c r="E144" s="53"/>
      <c r="F144" s="152"/>
      <c r="G144" s="47"/>
      <c r="H144" s="47"/>
      <c r="I144" s="54"/>
      <c r="AA144" s="218"/>
      <c r="AB144" s="218"/>
      <c r="AC144" s="218"/>
      <c r="AD144" s="218"/>
      <c r="AE144" s="218"/>
      <c r="AF144" s="218"/>
    </row>
    <row r="145" spans="1:32" s="120" customFormat="1" x14ac:dyDescent="0.25">
      <c r="A145" s="46"/>
      <c r="B145" s="46"/>
      <c r="C145" s="53"/>
      <c r="D145" s="53"/>
      <c r="E145" s="53"/>
      <c r="F145" s="152"/>
      <c r="G145" s="47"/>
      <c r="H145" s="47"/>
      <c r="I145" s="54"/>
      <c r="AA145" s="218"/>
      <c r="AB145" s="218"/>
      <c r="AC145" s="218"/>
      <c r="AD145" s="218"/>
      <c r="AE145" s="218"/>
      <c r="AF145" s="218"/>
    </row>
    <row r="146" spans="1:32" s="120" customFormat="1" x14ac:dyDescent="0.25">
      <c r="A146" s="46"/>
      <c r="B146" s="46"/>
      <c r="C146" s="53"/>
      <c r="D146" s="53"/>
      <c r="E146" s="53"/>
      <c r="F146" s="152"/>
      <c r="G146" s="47"/>
      <c r="H146" s="47"/>
      <c r="I146" s="54"/>
      <c r="AA146" s="218"/>
      <c r="AB146" s="218"/>
      <c r="AC146" s="218"/>
      <c r="AD146" s="218"/>
      <c r="AE146" s="218"/>
      <c r="AF146" s="218"/>
    </row>
    <row r="147" spans="1:32" s="120" customFormat="1" x14ac:dyDescent="0.25">
      <c r="A147" s="46"/>
      <c r="B147" s="46"/>
      <c r="C147" s="53"/>
      <c r="D147" s="53"/>
      <c r="E147" s="53"/>
      <c r="F147" s="152"/>
      <c r="G147" s="47"/>
      <c r="H147" s="47"/>
      <c r="I147" s="54"/>
      <c r="AA147" s="218"/>
      <c r="AB147" s="218"/>
      <c r="AC147" s="218"/>
      <c r="AD147" s="218"/>
      <c r="AE147" s="218"/>
      <c r="AF147" s="218"/>
    </row>
    <row r="148" spans="1:32" s="120" customFormat="1" x14ac:dyDescent="0.25">
      <c r="A148" s="46"/>
      <c r="B148" s="46"/>
      <c r="C148" s="53"/>
      <c r="D148" s="53"/>
      <c r="E148" s="53"/>
      <c r="F148" s="152"/>
      <c r="G148" s="47"/>
      <c r="H148" s="47"/>
      <c r="I148" s="54"/>
      <c r="AA148" s="218"/>
      <c r="AB148" s="218"/>
      <c r="AC148" s="218"/>
      <c r="AD148" s="218"/>
      <c r="AE148" s="218"/>
      <c r="AF148" s="218"/>
    </row>
    <row r="149" spans="1:32" s="120" customFormat="1" x14ac:dyDescent="0.25">
      <c r="A149" s="46"/>
      <c r="B149" s="46"/>
      <c r="C149" s="53"/>
      <c r="D149" s="53"/>
      <c r="E149" s="53"/>
      <c r="F149" s="152"/>
      <c r="G149" s="47"/>
      <c r="H149" s="47"/>
      <c r="I149" s="54"/>
      <c r="AA149" s="218"/>
      <c r="AB149" s="218"/>
      <c r="AC149" s="218"/>
      <c r="AD149" s="218"/>
      <c r="AE149" s="218"/>
      <c r="AF149" s="218"/>
    </row>
    <row r="150" spans="1:32" s="120" customFormat="1" x14ac:dyDescent="0.25">
      <c r="A150" s="46"/>
      <c r="B150" s="46"/>
      <c r="C150" s="53"/>
      <c r="D150" s="53"/>
      <c r="E150" s="53"/>
      <c r="F150" s="152"/>
      <c r="G150" s="47"/>
      <c r="H150" s="47"/>
      <c r="I150" s="54"/>
      <c r="AA150" s="218"/>
      <c r="AB150" s="218"/>
      <c r="AC150" s="218"/>
      <c r="AD150" s="218"/>
      <c r="AE150" s="218"/>
      <c r="AF150" s="218"/>
    </row>
    <row r="151" spans="1:32" s="120" customFormat="1" x14ac:dyDescent="0.25">
      <c r="A151" s="46"/>
      <c r="B151" s="46"/>
      <c r="C151" s="53"/>
      <c r="D151" s="53"/>
      <c r="E151" s="53"/>
      <c r="F151" s="152"/>
      <c r="G151" s="47"/>
      <c r="H151" s="47"/>
      <c r="I151" s="54"/>
      <c r="AA151" s="218"/>
      <c r="AB151" s="218"/>
      <c r="AC151" s="218"/>
      <c r="AD151" s="218"/>
      <c r="AE151" s="218"/>
      <c r="AF151" s="218"/>
    </row>
    <row r="152" spans="1:32" s="120" customFormat="1" x14ac:dyDescent="0.25">
      <c r="A152" s="46"/>
      <c r="B152" s="46"/>
      <c r="C152" s="53"/>
      <c r="D152" s="53"/>
      <c r="E152" s="53"/>
      <c r="F152" s="152"/>
      <c r="G152" s="47"/>
      <c r="H152" s="47"/>
      <c r="I152" s="54"/>
      <c r="AA152" s="218"/>
      <c r="AB152" s="218"/>
      <c r="AC152" s="218"/>
      <c r="AD152" s="218"/>
      <c r="AE152" s="218"/>
      <c r="AF152" s="218"/>
    </row>
    <row r="153" spans="1:32" s="120" customFormat="1" x14ac:dyDescent="0.25">
      <c r="A153" s="46"/>
      <c r="B153" s="46"/>
      <c r="C153" s="53"/>
      <c r="D153" s="53"/>
      <c r="E153" s="53"/>
      <c r="F153" s="152"/>
      <c r="G153" s="47"/>
      <c r="H153" s="47"/>
      <c r="I153" s="54"/>
      <c r="AA153" s="218"/>
      <c r="AB153" s="218"/>
      <c r="AC153" s="218"/>
      <c r="AD153" s="218"/>
      <c r="AE153" s="218"/>
      <c r="AF153" s="218"/>
    </row>
    <row r="154" spans="1:32" s="120" customFormat="1" x14ac:dyDescent="0.25">
      <c r="A154" s="46"/>
      <c r="B154" s="46"/>
      <c r="C154" s="53"/>
      <c r="D154" s="53"/>
      <c r="E154" s="53"/>
      <c r="F154" s="152"/>
      <c r="G154" s="47"/>
      <c r="H154" s="47"/>
      <c r="I154" s="54"/>
      <c r="AA154" s="218"/>
      <c r="AB154" s="218"/>
      <c r="AC154" s="218"/>
      <c r="AD154" s="218"/>
      <c r="AE154" s="218"/>
      <c r="AF154" s="218"/>
    </row>
    <row r="155" spans="1:32" s="120" customFormat="1" x14ac:dyDescent="0.25">
      <c r="A155" s="46"/>
      <c r="B155" s="46"/>
      <c r="C155" s="53"/>
      <c r="D155" s="53"/>
      <c r="E155" s="53"/>
      <c r="F155" s="152"/>
      <c r="G155" s="47"/>
      <c r="H155" s="47"/>
      <c r="I155" s="54"/>
      <c r="AA155" s="218"/>
      <c r="AB155" s="218"/>
      <c r="AC155" s="218"/>
      <c r="AD155" s="218"/>
      <c r="AE155" s="218"/>
      <c r="AF155" s="218"/>
    </row>
    <row r="156" spans="1:32" s="120" customFormat="1" x14ac:dyDescent="0.25">
      <c r="A156" s="46"/>
      <c r="B156" s="46"/>
      <c r="C156" s="53"/>
      <c r="D156" s="53"/>
      <c r="E156" s="53"/>
      <c r="F156" s="152"/>
      <c r="G156" s="47"/>
      <c r="H156" s="47"/>
      <c r="I156" s="54"/>
      <c r="AA156" s="218"/>
      <c r="AB156" s="218"/>
      <c r="AC156" s="218"/>
      <c r="AD156" s="218"/>
      <c r="AE156" s="218"/>
      <c r="AF156" s="218"/>
    </row>
    <row r="157" spans="1:32" s="120" customFormat="1" x14ac:dyDescent="0.25">
      <c r="A157" s="46"/>
      <c r="B157" s="46"/>
      <c r="C157" s="53"/>
      <c r="D157" s="53"/>
      <c r="E157" s="53"/>
      <c r="F157" s="152"/>
      <c r="G157" s="47"/>
      <c r="H157" s="47"/>
      <c r="I157" s="54"/>
      <c r="AA157" s="218"/>
      <c r="AB157" s="218"/>
      <c r="AC157" s="218"/>
      <c r="AD157" s="218"/>
      <c r="AE157" s="218"/>
      <c r="AF157" s="218"/>
    </row>
    <row r="158" spans="1:32" s="120" customFormat="1" x14ac:dyDescent="0.25">
      <c r="A158" s="46"/>
      <c r="B158" s="46"/>
      <c r="C158" s="53"/>
      <c r="D158" s="53"/>
      <c r="E158" s="53"/>
      <c r="F158" s="152"/>
      <c r="G158" s="47"/>
      <c r="H158" s="47"/>
      <c r="I158" s="54"/>
      <c r="AA158" s="218"/>
      <c r="AB158" s="218"/>
      <c r="AC158" s="218"/>
      <c r="AD158" s="218"/>
      <c r="AE158" s="218"/>
      <c r="AF158" s="218"/>
    </row>
    <row r="159" spans="1:32" s="120" customFormat="1" x14ac:dyDescent="0.25">
      <c r="A159" s="46"/>
      <c r="B159" s="46"/>
      <c r="C159" s="53"/>
      <c r="D159" s="53"/>
      <c r="E159" s="53"/>
      <c r="F159" s="152"/>
      <c r="G159" s="47"/>
      <c r="H159" s="47"/>
      <c r="I159" s="54"/>
      <c r="AA159" s="218"/>
      <c r="AB159" s="218"/>
      <c r="AC159" s="218"/>
      <c r="AD159" s="218"/>
      <c r="AE159" s="218"/>
      <c r="AF159" s="218"/>
    </row>
    <row r="160" spans="1:32" s="120" customFormat="1" x14ac:dyDescent="0.25">
      <c r="A160" s="46"/>
      <c r="B160" s="46"/>
      <c r="C160" s="53"/>
      <c r="D160" s="53"/>
      <c r="E160" s="53"/>
      <c r="F160" s="152"/>
      <c r="G160" s="47"/>
      <c r="H160" s="47"/>
      <c r="I160" s="54"/>
      <c r="AA160" s="218"/>
      <c r="AB160" s="218"/>
      <c r="AC160" s="218"/>
      <c r="AD160" s="218"/>
      <c r="AE160" s="218"/>
      <c r="AF160" s="218"/>
    </row>
    <row r="161" spans="1:32" s="120" customFormat="1" x14ac:dyDescent="0.25">
      <c r="A161" s="46"/>
      <c r="B161" s="46"/>
      <c r="C161" s="53"/>
      <c r="D161" s="53"/>
      <c r="E161" s="53"/>
      <c r="F161" s="152"/>
      <c r="G161" s="47"/>
      <c r="H161" s="47"/>
      <c r="I161" s="54"/>
      <c r="AA161" s="218"/>
      <c r="AB161" s="218"/>
      <c r="AC161" s="218"/>
      <c r="AD161" s="218"/>
      <c r="AE161" s="218"/>
      <c r="AF161" s="218"/>
    </row>
    <row r="162" spans="1:32" s="120" customFormat="1" x14ac:dyDescent="0.25">
      <c r="A162" s="46"/>
      <c r="B162" s="46"/>
      <c r="C162" s="53"/>
      <c r="D162" s="53"/>
      <c r="E162" s="53"/>
      <c r="F162" s="152"/>
      <c r="G162" s="47"/>
      <c r="H162" s="47"/>
      <c r="I162" s="54"/>
      <c r="AA162" s="218"/>
      <c r="AB162" s="218"/>
      <c r="AC162" s="218"/>
      <c r="AD162" s="218"/>
      <c r="AE162" s="218"/>
      <c r="AF162" s="218"/>
    </row>
    <row r="163" spans="1:32" s="120" customFormat="1" x14ac:dyDescent="0.25">
      <c r="A163" s="46"/>
      <c r="B163" s="46"/>
      <c r="C163" s="53"/>
      <c r="D163" s="53"/>
      <c r="E163" s="53"/>
      <c r="F163" s="152"/>
      <c r="G163" s="47"/>
      <c r="H163" s="47"/>
      <c r="I163" s="54"/>
      <c r="AA163" s="218"/>
      <c r="AB163" s="218"/>
      <c r="AC163" s="218"/>
      <c r="AD163" s="218"/>
      <c r="AE163" s="218"/>
      <c r="AF163" s="218"/>
    </row>
    <row r="164" spans="1:32" s="120" customFormat="1" x14ac:dyDescent="0.25">
      <c r="A164" s="46"/>
      <c r="B164" s="46"/>
      <c r="C164" s="53"/>
      <c r="D164" s="53"/>
      <c r="E164" s="53"/>
      <c r="F164" s="152"/>
      <c r="G164" s="47"/>
      <c r="H164" s="47"/>
      <c r="I164" s="54"/>
      <c r="AA164" s="218"/>
      <c r="AB164" s="218"/>
      <c r="AC164" s="218"/>
      <c r="AD164" s="218"/>
      <c r="AE164" s="218"/>
      <c r="AF164" s="218"/>
    </row>
    <row r="165" spans="1:32" s="120" customFormat="1" x14ac:dyDescent="0.25">
      <c r="A165" s="46"/>
      <c r="B165" s="46"/>
      <c r="C165" s="53"/>
      <c r="D165" s="53"/>
      <c r="E165" s="53"/>
      <c r="F165" s="152"/>
      <c r="G165" s="47"/>
      <c r="H165" s="47"/>
      <c r="I165" s="54"/>
      <c r="AA165" s="218"/>
      <c r="AB165" s="218"/>
      <c r="AC165" s="218"/>
      <c r="AD165" s="218"/>
      <c r="AE165" s="218"/>
      <c r="AF165" s="218"/>
    </row>
    <row r="166" spans="1:32" s="120" customFormat="1" x14ac:dyDescent="0.25">
      <c r="A166" s="46"/>
      <c r="B166" s="46"/>
      <c r="C166" s="53"/>
      <c r="D166" s="53"/>
      <c r="E166" s="53"/>
      <c r="F166" s="152"/>
      <c r="G166" s="47"/>
      <c r="H166" s="47"/>
      <c r="I166" s="54"/>
      <c r="AA166" s="218"/>
      <c r="AB166" s="218"/>
      <c r="AC166" s="218"/>
      <c r="AD166" s="218"/>
      <c r="AE166" s="218"/>
      <c r="AF166" s="218"/>
    </row>
    <row r="167" spans="1:32" s="120" customFormat="1" x14ac:dyDescent="0.25">
      <c r="A167" s="46"/>
      <c r="B167" s="46"/>
      <c r="C167" s="53"/>
      <c r="D167" s="53"/>
      <c r="E167" s="53"/>
      <c r="F167" s="152"/>
      <c r="G167" s="47"/>
      <c r="H167" s="47"/>
      <c r="I167" s="54"/>
      <c r="AA167" s="218"/>
      <c r="AB167" s="218"/>
      <c r="AC167" s="218"/>
      <c r="AD167" s="218"/>
      <c r="AE167" s="218"/>
      <c r="AF167" s="218"/>
    </row>
    <row r="168" spans="1:32" s="120" customFormat="1" x14ac:dyDescent="0.25">
      <c r="A168" s="46"/>
      <c r="B168" s="46"/>
      <c r="C168" s="53"/>
      <c r="D168" s="53"/>
      <c r="E168" s="53"/>
      <c r="F168" s="152"/>
      <c r="G168" s="47"/>
      <c r="H168" s="47"/>
      <c r="I168" s="54"/>
      <c r="AA168" s="218"/>
      <c r="AB168" s="218"/>
      <c r="AC168" s="218"/>
      <c r="AD168" s="218"/>
      <c r="AE168" s="218"/>
      <c r="AF168" s="218"/>
    </row>
    <row r="169" spans="1:32" s="120" customFormat="1" x14ac:dyDescent="0.25">
      <c r="A169" s="46"/>
      <c r="B169" s="46"/>
      <c r="C169" s="53"/>
      <c r="D169" s="53"/>
      <c r="E169" s="53"/>
      <c r="F169" s="152"/>
      <c r="G169" s="47"/>
      <c r="H169" s="47"/>
      <c r="I169" s="54"/>
      <c r="AA169" s="218"/>
      <c r="AB169" s="218"/>
      <c r="AC169" s="218"/>
      <c r="AD169" s="218"/>
      <c r="AE169" s="218"/>
      <c r="AF169" s="218"/>
    </row>
    <row r="170" spans="1:32" s="120" customFormat="1" x14ac:dyDescent="0.25">
      <c r="A170" s="46"/>
      <c r="B170" s="46"/>
      <c r="C170" s="53"/>
      <c r="D170" s="53"/>
      <c r="E170" s="53"/>
      <c r="F170" s="152"/>
      <c r="G170" s="47"/>
      <c r="H170" s="47"/>
      <c r="I170" s="54"/>
      <c r="AA170" s="218"/>
      <c r="AB170" s="218"/>
      <c r="AC170" s="218"/>
      <c r="AD170" s="218"/>
      <c r="AE170" s="218"/>
      <c r="AF170" s="218"/>
    </row>
    <row r="171" spans="1:32" s="120" customFormat="1" x14ac:dyDescent="0.25">
      <c r="A171" s="46"/>
      <c r="B171" s="46"/>
      <c r="C171" s="53"/>
      <c r="D171" s="53"/>
      <c r="E171" s="53"/>
      <c r="F171" s="152"/>
      <c r="G171" s="47"/>
      <c r="H171" s="47"/>
      <c r="I171" s="54"/>
      <c r="AA171" s="218"/>
      <c r="AB171" s="218"/>
      <c r="AC171" s="218"/>
      <c r="AD171" s="218"/>
      <c r="AE171" s="218"/>
      <c r="AF171" s="218"/>
    </row>
    <row r="172" spans="1:32" s="120" customFormat="1" x14ac:dyDescent="0.25">
      <c r="A172" s="46"/>
      <c r="B172" s="46"/>
      <c r="C172" s="53"/>
      <c r="D172" s="53"/>
      <c r="E172" s="53"/>
      <c r="F172" s="152"/>
      <c r="G172" s="47"/>
      <c r="H172" s="47"/>
      <c r="I172" s="54"/>
      <c r="AA172" s="218"/>
      <c r="AB172" s="218"/>
      <c r="AC172" s="218"/>
      <c r="AD172" s="218"/>
      <c r="AE172" s="218"/>
      <c r="AF172" s="218"/>
    </row>
    <row r="173" spans="1:32" s="120" customFormat="1" x14ac:dyDescent="0.25">
      <c r="A173" s="46"/>
      <c r="B173" s="46"/>
      <c r="C173" s="53"/>
      <c r="D173" s="53"/>
      <c r="E173" s="53"/>
      <c r="F173" s="152"/>
      <c r="G173" s="47"/>
      <c r="H173" s="47"/>
      <c r="I173" s="54"/>
      <c r="AA173" s="218"/>
      <c r="AB173" s="218"/>
      <c r="AC173" s="218"/>
      <c r="AD173" s="218"/>
      <c r="AE173" s="218"/>
      <c r="AF173" s="218"/>
    </row>
    <row r="174" spans="1:32" s="120" customFormat="1" x14ac:dyDescent="0.25">
      <c r="A174" s="46"/>
      <c r="B174" s="46"/>
      <c r="C174" s="53"/>
      <c r="D174" s="53"/>
      <c r="E174" s="53"/>
      <c r="F174" s="152"/>
      <c r="G174" s="47"/>
      <c r="H174" s="47"/>
      <c r="I174" s="54"/>
      <c r="AA174" s="218"/>
      <c r="AB174" s="218"/>
      <c r="AC174" s="218"/>
      <c r="AD174" s="218"/>
      <c r="AE174" s="218"/>
      <c r="AF174" s="218"/>
    </row>
    <row r="175" spans="1:32" s="120" customFormat="1" x14ac:dyDescent="0.25">
      <c r="A175" s="46"/>
      <c r="B175" s="46"/>
      <c r="C175" s="53"/>
      <c r="D175" s="53"/>
      <c r="E175" s="53"/>
      <c r="F175" s="152"/>
      <c r="G175" s="47"/>
      <c r="H175" s="47"/>
      <c r="I175" s="54"/>
      <c r="AA175" s="218"/>
      <c r="AB175" s="218"/>
      <c r="AC175" s="218"/>
      <c r="AD175" s="218"/>
      <c r="AE175" s="218"/>
      <c r="AF175" s="218"/>
    </row>
    <row r="176" spans="1:32" s="120" customFormat="1" x14ac:dyDescent="0.25">
      <c r="A176" s="46"/>
      <c r="B176" s="46"/>
      <c r="C176" s="53"/>
      <c r="D176" s="53"/>
      <c r="E176" s="53"/>
      <c r="F176" s="152"/>
      <c r="G176" s="47"/>
      <c r="H176" s="47"/>
      <c r="I176" s="54"/>
      <c r="AA176" s="218"/>
      <c r="AB176" s="218"/>
      <c r="AC176" s="218"/>
      <c r="AD176" s="218"/>
      <c r="AE176" s="218"/>
      <c r="AF176" s="218"/>
    </row>
    <row r="177" spans="1:32" s="120" customFormat="1" x14ac:dyDescent="0.25">
      <c r="A177" s="46"/>
      <c r="B177" s="46"/>
      <c r="C177" s="53"/>
      <c r="D177" s="53"/>
      <c r="E177" s="53"/>
      <c r="F177" s="152"/>
      <c r="G177" s="47"/>
      <c r="H177" s="47"/>
      <c r="I177" s="54"/>
      <c r="AA177" s="218"/>
      <c r="AB177" s="218"/>
      <c r="AC177" s="218"/>
      <c r="AD177" s="218"/>
      <c r="AE177" s="218"/>
      <c r="AF177" s="218"/>
    </row>
    <row r="178" spans="1:32" s="120" customFormat="1" x14ac:dyDescent="0.25">
      <c r="A178" s="46"/>
      <c r="B178" s="46"/>
      <c r="C178" s="53"/>
      <c r="D178" s="53"/>
      <c r="E178" s="53"/>
      <c r="F178" s="152"/>
      <c r="G178" s="47"/>
      <c r="H178" s="47"/>
      <c r="I178" s="54"/>
      <c r="AA178" s="218"/>
      <c r="AB178" s="218"/>
      <c r="AC178" s="218"/>
      <c r="AD178" s="218"/>
      <c r="AE178" s="218"/>
      <c r="AF178" s="218"/>
    </row>
    <row r="179" spans="1:32" s="120" customFormat="1" x14ac:dyDescent="0.25">
      <c r="A179" s="46"/>
      <c r="B179" s="46"/>
      <c r="C179" s="53"/>
      <c r="D179" s="53"/>
      <c r="E179" s="53"/>
      <c r="F179" s="152"/>
      <c r="G179" s="47"/>
      <c r="H179" s="47"/>
      <c r="I179" s="54"/>
      <c r="AA179" s="218"/>
      <c r="AB179" s="218"/>
      <c r="AC179" s="218"/>
      <c r="AD179" s="218"/>
      <c r="AE179" s="218"/>
      <c r="AF179" s="218"/>
    </row>
    <row r="180" spans="1:32" s="120" customFormat="1" x14ac:dyDescent="0.25">
      <c r="A180" s="46"/>
      <c r="B180" s="46"/>
      <c r="C180" s="53"/>
      <c r="D180" s="53"/>
      <c r="E180" s="53"/>
      <c r="F180" s="152"/>
      <c r="G180" s="47"/>
      <c r="H180" s="47"/>
      <c r="I180" s="54"/>
      <c r="AA180" s="218"/>
      <c r="AB180" s="218"/>
      <c r="AC180" s="218"/>
      <c r="AD180" s="218"/>
      <c r="AE180" s="218"/>
      <c r="AF180" s="218"/>
    </row>
    <row r="181" spans="1:32" s="120" customFormat="1" x14ac:dyDescent="0.25">
      <c r="A181" s="46"/>
      <c r="B181" s="46"/>
      <c r="C181" s="53"/>
      <c r="D181" s="53"/>
      <c r="E181" s="53"/>
      <c r="F181" s="152"/>
      <c r="G181" s="47"/>
      <c r="H181" s="47"/>
      <c r="I181" s="54"/>
      <c r="AA181" s="218"/>
      <c r="AB181" s="218"/>
      <c r="AC181" s="218"/>
      <c r="AD181" s="218"/>
      <c r="AE181" s="218"/>
      <c r="AF181" s="218"/>
    </row>
    <row r="182" spans="1:32" s="120" customFormat="1" x14ac:dyDescent="0.25">
      <c r="A182" s="46"/>
      <c r="B182" s="46"/>
      <c r="C182" s="53"/>
      <c r="D182" s="53"/>
      <c r="E182" s="53"/>
      <c r="F182" s="152"/>
      <c r="G182" s="47"/>
      <c r="H182" s="47"/>
      <c r="I182" s="54"/>
      <c r="AA182" s="218"/>
      <c r="AB182" s="218"/>
      <c r="AC182" s="218"/>
      <c r="AD182" s="218"/>
      <c r="AE182" s="218"/>
      <c r="AF182" s="218"/>
    </row>
    <row r="183" spans="1:32" s="120" customFormat="1" x14ac:dyDescent="0.25">
      <c r="A183" s="46"/>
      <c r="B183" s="46"/>
      <c r="C183" s="53"/>
      <c r="D183" s="53"/>
      <c r="E183" s="53"/>
      <c r="F183" s="152"/>
      <c r="G183" s="47"/>
      <c r="H183" s="47"/>
      <c r="I183" s="54"/>
      <c r="AA183" s="218"/>
      <c r="AB183" s="218"/>
      <c r="AC183" s="218"/>
      <c r="AD183" s="218"/>
      <c r="AE183" s="218"/>
      <c r="AF183" s="218"/>
    </row>
    <row r="184" spans="1:32" s="120" customFormat="1" x14ac:dyDescent="0.25">
      <c r="A184" s="46"/>
      <c r="B184" s="46"/>
      <c r="C184" s="53"/>
      <c r="D184" s="53"/>
      <c r="E184" s="53"/>
      <c r="F184" s="152"/>
      <c r="G184" s="47"/>
      <c r="H184" s="47"/>
      <c r="I184" s="54"/>
      <c r="AA184" s="218"/>
      <c r="AB184" s="218"/>
      <c r="AC184" s="218"/>
      <c r="AD184" s="218"/>
      <c r="AE184" s="218"/>
      <c r="AF184" s="218"/>
    </row>
    <row r="185" spans="1:32" s="120" customFormat="1" x14ac:dyDescent="0.25">
      <c r="A185" s="46"/>
      <c r="B185" s="46"/>
      <c r="C185" s="53"/>
      <c r="D185" s="53"/>
      <c r="E185" s="53"/>
      <c r="F185" s="152"/>
      <c r="G185" s="47"/>
      <c r="H185" s="47"/>
      <c r="I185" s="54"/>
      <c r="AA185" s="218"/>
      <c r="AB185" s="218"/>
      <c r="AC185" s="218"/>
      <c r="AD185" s="218"/>
      <c r="AE185" s="218"/>
      <c r="AF185" s="218"/>
    </row>
    <row r="186" spans="1:32" s="120" customFormat="1" x14ac:dyDescent="0.25">
      <c r="A186" s="46"/>
      <c r="B186" s="46"/>
      <c r="C186" s="53"/>
      <c r="D186" s="53"/>
      <c r="E186" s="53"/>
      <c r="F186" s="152"/>
      <c r="G186" s="47"/>
      <c r="H186" s="47"/>
      <c r="I186" s="54"/>
      <c r="AA186" s="218"/>
      <c r="AB186" s="218"/>
      <c r="AC186" s="218"/>
      <c r="AD186" s="218"/>
      <c r="AE186" s="218"/>
      <c r="AF186" s="218"/>
    </row>
    <row r="187" spans="1:32" s="120" customFormat="1" x14ac:dyDescent="0.25">
      <c r="A187" s="46"/>
      <c r="B187" s="46"/>
      <c r="C187" s="53"/>
      <c r="D187" s="53"/>
      <c r="E187" s="53"/>
      <c r="F187" s="152"/>
      <c r="G187" s="47"/>
      <c r="H187" s="47"/>
      <c r="I187" s="54"/>
      <c r="AA187" s="218"/>
      <c r="AB187" s="218"/>
      <c r="AC187" s="218"/>
      <c r="AD187" s="218"/>
      <c r="AE187" s="218"/>
      <c r="AF187" s="218"/>
    </row>
    <row r="188" spans="1:32" s="120" customFormat="1" x14ac:dyDescent="0.25">
      <c r="A188" s="46"/>
      <c r="B188" s="46"/>
      <c r="C188" s="53"/>
      <c r="D188" s="53"/>
      <c r="E188" s="53"/>
      <c r="F188" s="152"/>
      <c r="G188" s="47"/>
      <c r="H188" s="47"/>
      <c r="I188" s="54"/>
      <c r="AA188" s="218"/>
      <c r="AB188" s="218"/>
      <c r="AC188" s="218"/>
      <c r="AD188" s="218"/>
      <c r="AE188" s="218"/>
      <c r="AF188" s="218"/>
    </row>
    <row r="189" spans="1:32" s="120" customFormat="1" x14ac:dyDescent="0.25">
      <c r="A189" s="46"/>
      <c r="B189" s="46"/>
      <c r="C189" s="53"/>
      <c r="D189" s="53"/>
      <c r="E189" s="53"/>
      <c r="F189" s="152"/>
      <c r="G189" s="47"/>
      <c r="H189" s="47"/>
      <c r="I189" s="54"/>
      <c r="AA189" s="218"/>
      <c r="AB189" s="218"/>
      <c r="AC189" s="218"/>
      <c r="AD189" s="218"/>
      <c r="AE189" s="218"/>
      <c r="AF189" s="218"/>
    </row>
    <row r="190" spans="1:32" s="120" customFormat="1" x14ac:dyDescent="0.25">
      <c r="A190" s="46"/>
      <c r="B190" s="46"/>
      <c r="C190" s="53"/>
      <c r="D190" s="53"/>
      <c r="E190" s="53"/>
      <c r="F190" s="152"/>
      <c r="G190" s="47"/>
      <c r="H190" s="47"/>
      <c r="I190" s="54"/>
      <c r="AA190" s="218"/>
      <c r="AB190" s="218"/>
      <c r="AC190" s="218"/>
      <c r="AD190" s="218"/>
      <c r="AE190" s="218"/>
      <c r="AF190" s="218"/>
    </row>
    <row r="191" spans="1:32" s="120" customFormat="1" x14ac:dyDescent="0.25">
      <c r="A191" s="46"/>
      <c r="B191" s="46"/>
      <c r="C191" s="53"/>
      <c r="D191" s="53"/>
      <c r="E191" s="53"/>
      <c r="F191" s="152"/>
      <c r="G191" s="47"/>
      <c r="H191" s="47"/>
      <c r="I191" s="54"/>
      <c r="AA191" s="218"/>
      <c r="AB191" s="218"/>
      <c r="AC191" s="218"/>
      <c r="AD191" s="218"/>
      <c r="AE191" s="218"/>
      <c r="AF191" s="218"/>
    </row>
    <row r="192" spans="1:32" s="120" customFormat="1" x14ac:dyDescent="0.25">
      <c r="A192" s="46"/>
      <c r="B192" s="46"/>
      <c r="C192" s="53"/>
      <c r="D192" s="53"/>
      <c r="E192" s="53"/>
      <c r="F192" s="152"/>
      <c r="G192" s="47"/>
      <c r="H192" s="47"/>
      <c r="I192" s="54"/>
      <c r="AA192" s="218"/>
      <c r="AB192" s="218"/>
      <c r="AC192" s="218"/>
      <c r="AD192" s="218"/>
      <c r="AE192" s="218"/>
      <c r="AF192" s="218"/>
    </row>
    <row r="193" spans="1:32" s="120" customFormat="1" x14ac:dyDescent="0.25">
      <c r="A193" s="46"/>
      <c r="B193" s="46"/>
      <c r="C193" s="53"/>
      <c r="D193" s="53"/>
      <c r="E193" s="53"/>
      <c r="F193" s="152"/>
      <c r="G193" s="47"/>
      <c r="H193" s="47"/>
      <c r="I193" s="54"/>
      <c r="AA193" s="218"/>
      <c r="AB193" s="218"/>
      <c r="AC193" s="218"/>
      <c r="AD193" s="218"/>
      <c r="AE193" s="218"/>
      <c r="AF193" s="218"/>
    </row>
    <row r="194" spans="1:32" s="120" customFormat="1" x14ac:dyDescent="0.25">
      <c r="A194" s="46"/>
      <c r="B194" s="46"/>
      <c r="C194" s="53"/>
      <c r="D194" s="53"/>
      <c r="E194" s="53"/>
      <c r="F194" s="152"/>
      <c r="G194" s="47"/>
      <c r="H194" s="47"/>
      <c r="I194" s="54"/>
      <c r="AA194" s="218"/>
      <c r="AB194" s="218"/>
      <c r="AC194" s="218"/>
      <c r="AD194" s="218"/>
      <c r="AE194" s="218"/>
      <c r="AF194" s="218"/>
    </row>
    <row r="195" spans="1:32" s="120" customFormat="1" x14ac:dyDescent="0.25">
      <c r="A195" s="46"/>
      <c r="B195" s="46"/>
      <c r="C195" s="53"/>
      <c r="D195" s="53"/>
      <c r="E195" s="53"/>
      <c r="F195" s="152"/>
      <c r="G195" s="47"/>
      <c r="H195" s="47"/>
      <c r="I195" s="54"/>
      <c r="AA195" s="218"/>
      <c r="AB195" s="218"/>
      <c r="AC195" s="218"/>
      <c r="AD195" s="218"/>
      <c r="AE195" s="218"/>
      <c r="AF195" s="218"/>
    </row>
    <row r="196" spans="1:32" s="120" customFormat="1" x14ac:dyDescent="0.25">
      <c r="A196" s="46"/>
      <c r="B196" s="46"/>
      <c r="C196" s="53"/>
      <c r="D196" s="53"/>
      <c r="E196" s="53"/>
      <c r="F196" s="152"/>
      <c r="G196" s="47"/>
      <c r="H196" s="47"/>
      <c r="I196" s="54"/>
      <c r="AA196" s="218"/>
      <c r="AB196" s="218"/>
      <c r="AC196" s="218"/>
      <c r="AD196" s="218"/>
      <c r="AE196" s="218"/>
      <c r="AF196" s="218"/>
    </row>
    <row r="197" spans="1:32" s="120" customFormat="1" x14ac:dyDescent="0.25">
      <c r="A197" s="46"/>
      <c r="B197" s="46"/>
      <c r="C197" s="53"/>
      <c r="D197" s="53"/>
      <c r="E197" s="53"/>
      <c r="F197" s="152"/>
      <c r="G197" s="47"/>
      <c r="H197" s="47"/>
      <c r="I197" s="54"/>
      <c r="AA197" s="218"/>
      <c r="AB197" s="218"/>
      <c r="AC197" s="218"/>
      <c r="AD197" s="218"/>
      <c r="AE197" s="218"/>
      <c r="AF197" s="218"/>
    </row>
    <row r="198" spans="1:32" s="120" customFormat="1" x14ac:dyDescent="0.25">
      <c r="A198" s="46"/>
      <c r="B198" s="46"/>
      <c r="C198" s="53"/>
      <c r="D198" s="53"/>
      <c r="E198" s="53"/>
      <c r="F198" s="152"/>
      <c r="G198" s="47"/>
      <c r="H198" s="47"/>
      <c r="I198" s="54"/>
      <c r="AA198" s="218"/>
      <c r="AB198" s="218"/>
      <c r="AC198" s="218"/>
      <c r="AD198" s="218"/>
      <c r="AE198" s="218"/>
      <c r="AF198" s="218"/>
    </row>
    <row r="199" spans="1:32" s="120" customFormat="1" x14ac:dyDescent="0.25">
      <c r="A199" s="46"/>
      <c r="B199" s="46"/>
      <c r="C199" s="53"/>
      <c r="D199" s="53"/>
      <c r="E199" s="53"/>
      <c r="F199" s="152"/>
      <c r="G199" s="47"/>
      <c r="H199" s="47"/>
      <c r="I199" s="54"/>
      <c r="AA199" s="218"/>
      <c r="AB199" s="218"/>
      <c r="AC199" s="218"/>
      <c r="AD199" s="218"/>
      <c r="AE199" s="218"/>
      <c r="AF199" s="218"/>
    </row>
    <row r="200" spans="1:32" s="120" customFormat="1" x14ac:dyDescent="0.25">
      <c r="A200" s="46"/>
      <c r="B200" s="46"/>
      <c r="C200" s="53"/>
      <c r="D200" s="53"/>
      <c r="E200" s="53"/>
      <c r="F200" s="152"/>
      <c r="G200" s="47"/>
      <c r="H200" s="47"/>
      <c r="I200" s="54"/>
      <c r="AA200" s="218"/>
      <c r="AB200" s="218"/>
      <c r="AC200" s="218"/>
      <c r="AD200" s="218"/>
      <c r="AE200" s="218"/>
      <c r="AF200" s="218"/>
    </row>
    <row r="201" spans="1:32" s="120" customFormat="1" x14ac:dyDescent="0.25">
      <c r="A201" s="46"/>
      <c r="B201" s="46"/>
      <c r="C201" s="53"/>
      <c r="D201" s="53"/>
      <c r="E201" s="53"/>
      <c r="F201" s="152"/>
      <c r="G201" s="47"/>
      <c r="H201" s="47"/>
      <c r="I201" s="54"/>
      <c r="AA201" s="218"/>
      <c r="AB201" s="218"/>
      <c r="AC201" s="218"/>
      <c r="AD201" s="218"/>
      <c r="AE201" s="218"/>
      <c r="AF201" s="218"/>
    </row>
    <row r="202" spans="1:32" s="120" customFormat="1" x14ac:dyDescent="0.25">
      <c r="A202" s="46"/>
      <c r="B202" s="46"/>
      <c r="C202" s="53"/>
      <c r="D202" s="53"/>
      <c r="E202" s="53"/>
      <c r="F202" s="152"/>
      <c r="G202" s="47"/>
      <c r="H202" s="47"/>
      <c r="I202" s="54"/>
      <c r="AA202" s="218"/>
      <c r="AB202" s="218"/>
      <c r="AC202" s="218"/>
      <c r="AD202" s="218"/>
      <c r="AE202" s="218"/>
      <c r="AF202" s="218"/>
    </row>
    <row r="203" spans="1:32" s="120" customFormat="1" x14ac:dyDescent="0.25">
      <c r="A203" s="46"/>
      <c r="B203" s="46"/>
      <c r="C203" s="53"/>
      <c r="D203" s="53"/>
      <c r="E203" s="53"/>
      <c r="F203" s="152"/>
      <c r="G203" s="47"/>
      <c r="H203" s="47"/>
      <c r="I203" s="54"/>
      <c r="AA203" s="218"/>
      <c r="AB203" s="218"/>
      <c r="AC203" s="218"/>
      <c r="AD203" s="218"/>
      <c r="AE203" s="218"/>
      <c r="AF203" s="218"/>
    </row>
    <row r="204" spans="1:32" s="120" customFormat="1" x14ac:dyDescent="0.25">
      <c r="A204" s="46"/>
      <c r="B204" s="46"/>
      <c r="C204" s="53"/>
      <c r="D204" s="53"/>
      <c r="E204" s="53"/>
      <c r="F204" s="152"/>
      <c r="G204" s="47"/>
      <c r="H204" s="47"/>
      <c r="I204" s="54"/>
      <c r="AA204" s="218"/>
      <c r="AB204" s="218"/>
      <c r="AC204" s="218"/>
      <c r="AD204" s="218"/>
      <c r="AE204" s="218"/>
      <c r="AF204" s="218"/>
    </row>
    <row r="205" spans="1:32" s="120" customFormat="1" x14ac:dyDescent="0.25">
      <c r="A205" s="46"/>
      <c r="B205" s="46"/>
      <c r="C205" s="53"/>
      <c r="D205" s="53"/>
      <c r="E205" s="53"/>
      <c r="F205" s="152"/>
      <c r="G205" s="47"/>
      <c r="H205" s="47"/>
      <c r="I205" s="54"/>
      <c r="AA205" s="218"/>
      <c r="AB205" s="218"/>
      <c r="AC205" s="218"/>
      <c r="AD205" s="218"/>
      <c r="AE205" s="218"/>
      <c r="AF205" s="218"/>
    </row>
    <row r="206" spans="1:32" s="120" customFormat="1" x14ac:dyDescent="0.25">
      <c r="A206" s="46"/>
      <c r="B206" s="46"/>
      <c r="C206" s="53"/>
      <c r="D206" s="53"/>
      <c r="E206" s="53"/>
      <c r="F206" s="152"/>
      <c r="G206" s="47"/>
      <c r="H206" s="47"/>
      <c r="I206" s="54"/>
      <c r="AA206" s="218"/>
      <c r="AB206" s="218"/>
      <c r="AC206" s="218"/>
      <c r="AD206" s="218"/>
      <c r="AE206" s="218"/>
      <c r="AF206" s="218"/>
    </row>
    <row r="207" spans="1:32" s="120" customFormat="1" x14ac:dyDescent="0.25">
      <c r="A207" s="46"/>
      <c r="B207" s="46"/>
      <c r="C207" s="53"/>
      <c r="D207" s="53"/>
      <c r="E207" s="53"/>
      <c r="F207" s="152"/>
      <c r="G207" s="47"/>
      <c r="H207" s="47"/>
      <c r="I207" s="54"/>
      <c r="AA207" s="218"/>
      <c r="AB207" s="218"/>
      <c r="AC207" s="218"/>
      <c r="AD207" s="218"/>
      <c r="AE207" s="218"/>
      <c r="AF207" s="218"/>
    </row>
    <row r="208" spans="1:32" s="120" customFormat="1" x14ac:dyDescent="0.25">
      <c r="A208" s="46"/>
      <c r="B208" s="46"/>
      <c r="C208" s="53"/>
      <c r="D208" s="53"/>
      <c r="E208" s="53"/>
      <c r="F208" s="152"/>
      <c r="G208" s="47"/>
      <c r="H208" s="47"/>
      <c r="I208" s="54"/>
      <c r="AA208" s="218"/>
      <c r="AB208" s="218"/>
      <c r="AC208" s="218"/>
      <c r="AD208" s="218"/>
      <c r="AE208" s="218"/>
      <c r="AF208" s="218"/>
    </row>
    <row r="209" spans="1:32" s="120" customFormat="1" x14ac:dyDescent="0.25">
      <c r="A209" s="46"/>
      <c r="B209" s="46"/>
      <c r="C209" s="53"/>
      <c r="D209" s="53"/>
      <c r="E209" s="53"/>
      <c r="F209" s="152"/>
      <c r="G209" s="47"/>
      <c r="H209" s="47"/>
      <c r="I209" s="54"/>
      <c r="AA209" s="218"/>
      <c r="AB209" s="218"/>
      <c r="AC209" s="218"/>
      <c r="AD209" s="218"/>
      <c r="AE209" s="218"/>
      <c r="AF209" s="218"/>
    </row>
    <row r="210" spans="1:32" s="120" customFormat="1" x14ac:dyDescent="0.25">
      <c r="A210" s="46"/>
      <c r="B210" s="46"/>
      <c r="C210" s="53"/>
      <c r="D210" s="53"/>
      <c r="E210" s="53"/>
      <c r="F210" s="152"/>
      <c r="G210" s="47"/>
      <c r="H210" s="47"/>
      <c r="I210" s="54"/>
      <c r="AA210" s="218"/>
      <c r="AB210" s="218"/>
      <c r="AC210" s="218"/>
      <c r="AD210" s="218"/>
      <c r="AE210" s="218"/>
      <c r="AF210" s="218"/>
    </row>
    <row r="211" spans="1:32" s="120" customFormat="1" x14ac:dyDescent="0.25">
      <c r="A211" s="46"/>
      <c r="B211" s="46"/>
      <c r="C211" s="53"/>
      <c r="D211" s="53"/>
      <c r="E211" s="53"/>
      <c r="F211" s="152"/>
      <c r="G211" s="47"/>
      <c r="H211" s="47"/>
      <c r="I211" s="54"/>
      <c r="AA211" s="218"/>
      <c r="AB211" s="218"/>
      <c r="AC211" s="218"/>
      <c r="AD211" s="218"/>
      <c r="AE211" s="218"/>
      <c r="AF211" s="218"/>
    </row>
    <row r="212" spans="1:32" s="120" customFormat="1" x14ac:dyDescent="0.25">
      <c r="A212" s="46"/>
      <c r="B212" s="46"/>
      <c r="C212" s="53"/>
      <c r="D212" s="53"/>
      <c r="E212" s="53"/>
      <c r="F212" s="152"/>
      <c r="G212" s="47"/>
      <c r="H212" s="47"/>
      <c r="I212" s="54"/>
      <c r="AA212" s="218"/>
      <c r="AB212" s="218"/>
      <c r="AC212" s="218"/>
      <c r="AD212" s="218"/>
      <c r="AE212" s="218"/>
      <c r="AF212" s="218"/>
    </row>
    <row r="213" spans="1:32" s="120" customFormat="1" x14ac:dyDescent="0.25">
      <c r="A213" s="46"/>
      <c r="B213" s="46"/>
      <c r="C213" s="53"/>
      <c r="D213" s="53"/>
      <c r="E213" s="53"/>
      <c r="F213" s="152"/>
      <c r="G213" s="47"/>
      <c r="H213" s="47"/>
      <c r="I213" s="54"/>
      <c r="AA213" s="218"/>
      <c r="AB213" s="218"/>
      <c r="AC213" s="218"/>
      <c r="AD213" s="218"/>
      <c r="AE213" s="218"/>
      <c r="AF213" s="218"/>
    </row>
    <row r="214" spans="1:32" s="120" customFormat="1" x14ac:dyDescent="0.25">
      <c r="A214" s="46"/>
      <c r="B214" s="46"/>
      <c r="C214" s="53"/>
      <c r="D214" s="53"/>
      <c r="E214" s="53"/>
      <c r="F214" s="152"/>
      <c r="G214" s="47"/>
      <c r="H214" s="47"/>
      <c r="I214" s="54"/>
      <c r="AA214" s="218"/>
      <c r="AB214" s="218"/>
      <c r="AC214" s="218"/>
      <c r="AD214" s="218"/>
      <c r="AE214" s="218"/>
      <c r="AF214" s="218"/>
    </row>
    <row r="215" spans="1:32" s="120" customFormat="1" x14ac:dyDescent="0.25">
      <c r="A215" s="46"/>
      <c r="B215" s="46"/>
      <c r="C215" s="53"/>
      <c r="D215" s="53"/>
      <c r="E215" s="53"/>
      <c r="F215" s="152"/>
      <c r="G215" s="47"/>
      <c r="H215" s="47"/>
      <c r="I215" s="54"/>
      <c r="AA215" s="218"/>
      <c r="AB215" s="218"/>
      <c r="AC215" s="218"/>
      <c r="AD215" s="218"/>
      <c r="AE215" s="218"/>
      <c r="AF215" s="218"/>
    </row>
    <row r="216" spans="1:32" s="120" customFormat="1" x14ac:dyDescent="0.25">
      <c r="A216" s="46"/>
      <c r="B216" s="46"/>
      <c r="C216" s="53"/>
      <c r="D216" s="53"/>
      <c r="E216" s="53"/>
      <c r="F216" s="152"/>
      <c r="G216" s="47"/>
      <c r="H216" s="47"/>
      <c r="I216" s="54"/>
      <c r="AA216" s="218"/>
      <c r="AB216" s="218"/>
      <c r="AC216" s="218"/>
      <c r="AD216" s="218"/>
      <c r="AE216" s="218"/>
      <c r="AF216" s="218"/>
    </row>
    <row r="217" spans="1:32" s="120" customFormat="1" x14ac:dyDescent="0.25">
      <c r="A217" s="46"/>
      <c r="B217" s="46"/>
      <c r="C217" s="53"/>
      <c r="D217" s="53"/>
      <c r="E217" s="53"/>
      <c r="F217" s="152"/>
      <c r="G217" s="47"/>
      <c r="H217" s="47"/>
      <c r="I217" s="54"/>
      <c r="AA217" s="218"/>
      <c r="AB217" s="218"/>
      <c r="AC217" s="218"/>
      <c r="AD217" s="218"/>
      <c r="AE217" s="218"/>
      <c r="AF217" s="218"/>
    </row>
    <row r="218" spans="1:32" s="120" customFormat="1" x14ac:dyDescent="0.25">
      <c r="A218" s="46"/>
      <c r="B218" s="46"/>
      <c r="C218" s="53"/>
      <c r="D218" s="53"/>
      <c r="E218" s="53"/>
      <c r="F218" s="152"/>
      <c r="G218" s="47"/>
      <c r="H218" s="47"/>
      <c r="I218" s="54"/>
      <c r="AA218" s="218"/>
      <c r="AB218" s="218"/>
      <c r="AC218" s="218"/>
      <c r="AD218" s="218"/>
      <c r="AE218" s="218"/>
      <c r="AF218" s="218"/>
    </row>
    <row r="219" spans="1:32" s="120" customFormat="1" x14ac:dyDescent="0.25">
      <c r="A219" s="46"/>
      <c r="B219" s="46"/>
      <c r="C219" s="53"/>
      <c r="D219" s="53"/>
      <c r="E219" s="53"/>
      <c r="F219" s="152"/>
      <c r="G219" s="47"/>
      <c r="H219" s="47"/>
      <c r="I219" s="54"/>
      <c r="AA219" s="218"/>
      <c r="AB219" s="218"/>
      <c r="AC219" s="218"/>
      <c r="AD219" s="218"/>
      <c r="AE219" s="218"/>
      <c r="AF219" s="218"/>
    </row>
    <row r="220" spans="1:32" s="120" customFormat="1" x14ac:dyDescent="0.25">
      <c r="A220" s="46"/>
      <c r="B220" s="46"/>
      <c r="C220" s="53"/>
      <c r="D220" s="53"/>
      <c r="E220" s="53"/>
      <c r="F220" s="152"/>
      <c r="G220" s="47"/>
      <c r="H220" s="47"/>
      <c r="I220" s="54"/>
      <c r="AA220" s="218"/>
      <c r="AB220" s="218"/>
      <c r="AC220" s="218"/>
      <c r="AD220" s="218"/>
      <c r="AE220" s="218"/>
      <c r="AF220" s="218"/>
    </row>
    <row r="221" spans="1:32" s="120" customFormat="1" x14ac:dyDescent="0.25">
      <c r="A221" s="46"/>
      <c r="B221" s="46"/>
      <c r="C221" s="53"/>
      <c r="D221" s="53"/>
      <c r="E221" s="53"/>
      <c r="F221" s="152"/>
      <c r="G221" s="47"/>
      <c r="H221" s="47"/>
      <c r="I221" s="54"/>
      <c r="AA221" s="218"/>
      <c r="AB221" s="218"/>
      <c r="AC221" s="218"/>
      <c r="AD221" s="218"/>
      <c r="AE221" s="218"/>
      <c r="AF221" s="218"/>
    </row>
    <row r="222" spans="1:32" s="120" customFormat="1" x14ac:dyDescent="0.25">
      <c r="A222" s="46"/>
      <c r="B222" s="46"/>
      <c r="C222" s="53"/>
      <c r="D222" s="53"/>
      <c r="E222" s="53"/>
      <c r="F222" s="152"/>
      <c r="G222" s="47"/>
      <c r="H222" s="47"/>
      <c r="I222" s="54"/>
      <c r="AA222" s="218"/>
      <c r="AB222" s="218"/>
      <c r="AC222" s="218"/>
      <c r="AD222" s="218"/>
      <c r="AE222" s="218"/>
      <c r="AF222" s="218"/>
    </row>
    <row r="223" spans="1:32" s="120" customFormat="1" x14ac:dyDescent="0.25">
      <c r="A223" s="46"/>
      <c r="B223" s="46"/>
      <c r="C223" s="53"/>
      <c r="D223" s="53"/>
      <c r="E223" s="53"/>
      <c r="F223" s="152"/>
      <c r="G223" s="47"/>
      <c r="H223" s="47"/>
      <c r="I223" s="54"/>
      <c r="AA223" s="218"/>
      <c r="AB223" s="218"/>
      <c r="AC223" s="218"/>
      <c r="AD223" s="218"/>
      <c r="AE223" s="218"/>
      <c r="AF223" s="218"/>
    </row>
    <row r="224" spans="1:32" s="120" customFormat="1" x14ac:dyDescent="0.25">
      <c r="A224" s="46"/>
      <c r="B224" s="46"/>
      <c r="C224" s="53"/>
      <c r="D224" s="53"/>
      <c r="E224" s="53"/>
      <c r="F224" s="152"/>
      <c r="G224" s="47"/>
      <c r="H224" s="47"/>
      <c r="I224" s="54"/>
      <c r="AA224" s="218"/>
      <c r="AB224" s="218"/>
      <c r="AC224" s="218"/>
      <c r="AD224" s="218"/>
      <c r="AE224" s="218"/>
      <c r="AF224" s="218"/>
    </row>
    <row r="225" spans="1:32" s="120" customFormat="1" x14ac:dyDescent="0.25">
      <c r="A225" s="46"/>
      <c r="B225" s="46"/>
      <c r="C225" s="53"/>
      <c r="D225" s="53"/>
      <c r="E225" s="53"/>
      <c r="F225" s="152"/>
      <c r="G225" s="47"/>
      <c r="H225" s="47"/>
      <c r="I225" s="54"/>
      <c r="AA225" s="218"/>
      <c r="AB225" s="218"/>
      <c r="AC225" s="218"/>
      <c r="AD225" s="218"/>
      <c r="AE225" s="218"/>
      <c r="AF225" s="218"/>
    </row>
    <row r="226" spans="1:32" s="120" customFormat="1" x14ac:dyDescent="0.25">
      <c r="A226" s="46"/>
      <c r="B226" s="46"/>
      <c r="C226" s="53"/>
      <c r="D226" s="53"/>
      <c r="E226" s="53"/>
      <c r="F226" s="152"/>
      <c r="G226" s="47"/>
      <c r="H226" s="47"/>
      <c r="I226" s="54"/>
      <c r="AA226" s="218"/>
      <c r="AB226" s="218"/>
      <c r="AC226" s="218"/>
      <c r="AD226" s="218"/>
      <c r="AE226" s="218"/>
      <c r="AF226" s="218"/>
    </row>
    <row r="227" spans="1:32" s="120" customFormat="1" x14ac:dyDescent="0.25">
      <c r="A227" s="46"/>
      <c r="B227" s="46"/>
      <c r="C227" s="53"/>
      <c r="D227" s="53"/>
      <c r="E227" s="53"/>
      <c r="F227" s="152"/>
      <c r="G227" s="47"/>
      <c r="H227" s="47"/>
      <c r="I227" s="54"/>
      <c r="AA227" s="218"/>
      <c r="AB227" s="218"/>
      <c r="AC227" s="218"/>
      <c r="AD227" s="218"/>
      <c r="AE227" s="218"/>
      <c r="AF227" s="218"/>
    </row>
    <row r="228" spans="1:32" s="120" customFormat="1" x14ac:dyDescent="0.25">
      <c r="A228" s="46"/>
      <c r="B228" s="46"/>
      <c r="C228" s="53"/>
      <c r="D228" s="53"/>
      <c r="E228" s="53"/>
      <c r="F228" s="152"/>
      <c r="G228" s="47"/>
      <c r="H228" s="47"/>
      <c r="I228" s="54"/>
      <c r="AA228" s="218"/>
      <c r="AB228" s="218"/>
      <c r="AC228" s="218"/>
      <c r="AD228" s="218"/>
      <c r="AE228" s="218"/>
      <c r="AF228" s="218"/>
    </row>
    <row r="229" spans="1:32" s="120" customFormat="1" x14ac:dyDescent="0.25">
      <c r="A229" s="46"/>
      <c r="B229" s="46"/>
      <c r="C229" s="53"/>
      <c r="D229" s="53"/>
      <c r="E229" s="53"/>
      <c r="F229" s="152"/>
      <c r="G229" s="47"/>
      <c r="H229" s="47"/>
      <c r="I229" s="54"/>
      <c r="AA229" s="218"/>
      <c r="AB229" s="218"/>
      <c r="AC229" s="218"/>
      <c r="AD229" s="218"/>
      <c r="AE229" s="218"/>
      <c r="AF229" s="218"/>
    </row>
    <row r="230" spans="1:32" s="120" customFormat="1" x14ac:dyDescent="0.25">
      <c r="A230" s="46"/>
      <c r="B230" s="46"/>
      <c r="C230" s="53"/>
      <c r="D230" s="53"/>
      <c r="E230" s="53"/>
      <c r="F230" s="152"/>
      <c r="G230" s="47"/>
      <c r="H230" s="47"/>
      <c r="I230" s="54"/>
      <c r="AA230" s="218"/>
      <c r="AB230" s="218"/>
      <c r="AC230" s="218"/>
      <c r="AD230" s="218"/>
      <c r="AE230" s="218"/>
      <c r="AF230" s="218"/>
    </row>
    <row r="231" spans="1:32" s="120" customFormat="1" x14ac:dyDescent="0.25">
      <c r="A231" s="46"/>
      <c r="B231" s="46"/>
      <c r="C231" s="53"/>
      <c r="D231" s="53"/>
      <c r="E231" s="53"/>
      <c r="F231" s="152"/>
      <c r="G231" s="47"/>
      <c r="H231" s="47"/>
      <c r="I231" s="54"/>
      <c r="AA231" s="218"/>
      <c r="AB231" s="218"/>
      <c r="AC231" s="218"/>
      <c r="AD231" s="218"/>
      <c r="AE231" s="218"/>
      <c r="AF231" s="218"/>
    </row>
    <row r="232" spans="1:32" s="120" customFormat="1" x14ac:dyDescent="0.25">
      <c r="A232" s="46"/>
      <c r="B232" s="46"/>
      <c r="C232" s="53"/>
      <c r="D232" s="53"/>
      <c r="E232" s="53"/>
      <c r="F232" s="152"/>
      <c r="G232" s="47"/>
      <c r="H232" s="47"/>
      <c r="I232" s="54"/>
      <c r="AA232" s="218"/>
      <c r="AB232" s="218"/>
      <c r="AC232" s="218"/>
      <c r="AD232" s="218"/>
      <c r="AE232" s="218"/>
      <c r="AF232" s="218"/>
    </row>
    <row r="233" spans="1:32" s="120" customFormat="1" x14ac:dyDescent="0.25">
      <c r="A233" s="46"/>
      <c r="B233" s="46"/>
      <c r="C233" s="53"/>
      <c r="D233" s="53"/>
      <c r="E233" s="53"/>
      <c r="F233" s="152"/>
      <c r="G233" s="47"/>
      <c r="H233" s="47"/>
      <c r="I233" s="54"/>
      <c r="AA233" s="218"/>
      <c r="AB233" s="218"/>
      <c r="AC233" s="218"/>
      <c r="AD233" s="218"/>
      <c r="AE233" s="218"/>
      <c r="AF233" s="218"/>
    </row>
    <row r="234" spans="1:32" s="120" customFormat="1" x14ac:dyDescent="0.25">
      <c r="A234" s="46"/>
      <c r="B234" s="46"/>
      <c r="C234" s="53"/>
      <c r="D234" s="53"/>
      <c r="E234" s="53"/>
      <c r="F234" s="152"/>
      <c r="G234" s="47"/>
      <c r="H234" s="47"/>
      <c r="I234" s="54"/>
      <c r="AA234" s="218"/>
      <c r="AB234" s="218"/>
      <c r="AC234" s="218"/>
      <c r="AD234" s="218"/>
      <c r="AE234" s="218"/>
      <c r="AF234" s="218"/>
    </row>
    <row r="235" spans="1:32" s="120" customFormat="1" x14ac:dyDescent="0.25">
      <c r="A235" s="46"/>
      <c r="B235" s="46"/>
      <c r="C235" s="53"/>
      <c r="D235" s="53"/>
      <c r="E235" s="53"/>
      <c r="F235" s="152"/>
      <c r="G235" s="47"/>
      <c r="H235" s="47"/>
      <c r="I235" s="54"/>
      <c r="AA235" s="218"/>
      <c r="AB235" s="218"/>
      <c r="AC235" s="218"/>
      <c r="AD235" s="218"/>
      <c r="AE235" s="218"/>
      <c r="AF235" s="218"/>
    </row>
    <row r="236" spans="1:32" s="120" customFormat="1" x14ac:dyDescent="0.25">
      <c r="A236" s="46"/>
      <c r="B236" s="46"/>
      <c r="C236" s="53"/>
      <c r="D236" s="53"/>
      <c r="E236" s="53"/>
      <c r="F236" s="152"/>
      <c r="G236" s="47"/>
      <c r="H236" s="47"/>
      <c r="I236" s="54"/>
      <c r="AA236" s="218"/>
      <c r="AB236" s="218"/>
      <c r="AC236" s="218"/>
      <c r="AD236" s="218"/>
      <c r="AE236" s="218"/>
      <c r="AF236" s="218"/>
    </row>
    <row r="237" spans="1:32" s="120" customFormat="1" x14ac:dyDescent="0.25">
      <c r="A237" s="46"/>
      <c r="B237" s="46"/>
      <c r="C237" s="53"/>
      <c r="D237" s="53"/>
      <c r="E237" s="53"/>
      <c r="F237" s="152"/>
      <c r="G237" s="47"/>
      <c r="H237" s="47"/>
      <c r="I237" s="54"/>
      <c r="AA237" s="218"/>
      <c r="AB237" s="218"/>
      <c r="AC237" s="218"/>
      <c r="AD237" s="218"/>
      <c r="AE237" s="218"/>
      <c r="AF237" s="218"/>
    </row>
    <row r="238" spans="1:32" s="120" customFormat="1" x14ac:dyDescent="0.25">
      <c r="A238" s="46"/>
      <c r="B238" s="46"/>
      <c r="C238" s="53"/>
      <c r="D238" s="53"/>
      <c r="E238" s="53"/>
      <c r="F238" s="152"/>
      <c r="G238" s="47"/>
      <c r="H238" s="47"/>
      <c r="I238" s="54"/>
      <c r="AA238" s="218"/>
      <c r="AB238" s="218"/>
      <c r="AC238" s="218"/>
      <c r="AD238" s="218"/>
      <c r="AE238" s="218"/>
      <c r="AF238" s="218"/>
    </row>
    <row r="239" spans="1:32" s="120" customFormat="1" x14ac:dyDescent="0.25">
      <c r="A239" s="46"/>
      <c r="B239" s="46"/>
      <c r="C239" s="53"/>
      <c r="D239" s="53"/>
      <c r="E239" s="53"/>
      <c r="F239" s="152"/>
      <c r="G239" s="47"/>
      <c r="H239" s="47"/>
      <c r="I239" s="54"/>
      <c r="AA239" s="218"/>
      <c r="AB239" s="218"/>
      <c r="AC239" s="218"/>
      <c r="AD239" s="218"/>
      <c r="AE239" s="218"/>
      <c r="AF239" s="218"/>
    </row>
    <row r="240" spans="1:32" s="120" customFormat="1" x14ac:dyDescent="0.25">
      <c r="A240" s="46"/>
      <c r="B240" s="46"/>
      <c r="C240" s="53"/>
      <c r="D240" s="53"/>
      <c r="E240" s="53"/>
      <c r="F240" s="152"/>
      <c r="G240" s="47"/>
      <c r="H240" s="47"/>
      <c r="I240" s="54"/>
      <c r="AA240" s="218"/>
      <c r="AB240" s="218"/>
      <c r="AC240" s="218"/>
      <c r="AD240" s="218"/>
      <c r="AE240" s="218"/>
      <c r="AF240" s="218"/>
    </row>
    <row r="241" spans="1:32" s="120" customFormat="1" x14ac:dyDescent="0.25">
      <c r="A241" s="46"/>
      <c r="B241" s="46"/>
      <c r="C241" s="53"/>
      <c r="D241" s="53"/>
      <c r="E241" s="53"/>
      <c r="F241" s="152"/>
      <c r="G241" s="47"/>
      <c r="H241" s="47"/>
      <c r="I241" s="54"/>
      <c r="AA241" s="218"/>
      <c r="AB241" s="218"/>
      <c r="AC241" s="218"/>
      <c r="AD241" s="218"/>
      <c r="AE241" s="218"/>
      <c r="AF241" s="218"/>
    </row>
    <row r="242" spans="1:32" s="120" customFormat="1" x14ac:dyDescent="0.25">
      <c r="A242" s="46"/>
      <c r="B242" s="46"/>
      <c r="C242" s="53"/>
      <c r="D242" s="53"/>
      <c r="E242" s="53"/>
      <c r="F242" s="152"/>
      <c r="G242" s="47"/>
      <c r="H242" s="47"/>
      <c r="I242" s="54"/>
      <c r="AA242" s="218"/>
      <c r="AB242" s="218"/>
      <c r="AC242" s="218"/>
      <c r="AD242" s="218"/>
      <c r="AE242" s="218"/>
      <c r="AF242" s="218"/>
    </row>
    <row r="243" spans="1:32" s="120" customFormat="1" x14ac:dyDescent="0.25">
      <c r="A243" s="46"/>
      <c r="B243" s="46"/>
      <c r="C243" s="53"/>
      <c r="D243" s="53"/>
      <c r="E243" s="53"/>
      <c r="F243" s="152"/>
      <c r="G243" s="47"/>
      <c r="H243" s="47"/>
      <c r="I243" s="54"/>
      <c r="AA243" s="218"/>
      <c r="AB243" s="218"/>
      <c r="AC243" s="218"/>
      <c r="AD243" s="218"/>
      <c r="AE243" s="218"/>
      <c r="AF243" s="218"/>
    </row>
    <row r="244" spans="1:32" s="120" customFormat="1" x14ac:dyDescent="0.25">
      <c r="A244" s="46"/>
      <c r="B244" s="46"/>
      <c r="C244" s="53"/>
      <c r="D244" s="53"/>
      <c r="E244" s="53"/>
      <c r="F244" s="152"/>
      <c r="G244" s="47"/>
      <c r="H244" s="47"/>
      <c r="I244" s="54"/>
      <c r="AA244" s="218"/>
      <c r="AB244" s="218"/>
      <c r="AC244" s="218"/>
      <c r="AD244" s="218"/>
      <c r="AE244" s="218"/>
      <c r="AF244" s="218"/>
    </row>
    <row r="245" spans="1:32" s="120" customFormat="1" x14ac:dyDescent="0.25">
      <c r="A245" s="46"/>
      <c r="B245" s="46"/>
      <c r="C245" s="53"/>
      <c r="D245" s="53"/>
      <c r="E245" s="53"/>
      <c r="F245" s="152"/>
      <c r="G245" s="47"/>
      <c r="H245" s="47"/>
      <c r="I245" s="54"/>
      <c r="AA245" s="218"/>
      <c r="AB245" s="218"/>
      <c r="AC245" s="218"/>
      <c r="AD245" s="218"/>
      <c r="AE245" s="218"/>
      <c r="AF245" s="218"/>
    </row>
    <row r="246" spans="1:32" s="120" customFormat="1" x14ac:dyDescent="0.25">
      <c r="A246" s="46"/>
      <c r="B246" s="46"/>
      <c r="C246" s="53"/>
      <c r="D246" s="53"/>
      <c r="E246" s="53"/>
      <c r="F246" s="152"/>
      <c r="G246" s="47"/>
      <c r="H246" s="47"/>
      <c r="I246" s="54"/>
      <c r="AA246" s="218"/>
      <c r="AB246" s="218"/>
      <c r="AC246" s="218"/>
      <c r="AD246" s="218"/>
      <c r="AE246" s="218"/>
      <c r="AF246" s="218"/>
    </row>
    <row r="247" spans="1:32" s="120" customFormat="1" x14ac:dyDescent="0.25">
      <c r="A247" s="46"/>
      <c r="B247" s="46"/>
      <c r="C247" s="53"/>
      <c r="D247" s="53"/>
      <c r="E247" s="53"/>
      <c r="F247" s="152"/>
      <c r="G247" s="47"/>
      <c r="H247" s="47"/>
      <c r="I247" s="54"/>
      <c r="AA247" s="218"/>
      <c r="AB247" s="218"/>
      <c r="AC247" s="218"/>
      <c r="AD247" s="218"/>
      <c r="AE247" s="218"/>
      <c r="AF247" s="218"/>
    </row>
    <row r="248" spans="1:32" s="120" customFormat="1" x14ac:dyDescent="0.25">
      <c r="A248" s="46"/>
      <c r="B248" s="46"/>
      <c r="C248" s="53"/>
      <c r="D248" s="53"/>
      <c r="E248" s="53"/>
      <c r="F248" s="152"/>
      <c r="G248" s="47"/>
      <c r="H248" s="47"/>
      <c r="I248" s="54"/>
      <c r="AA248" s="218"/>
      <c r="AB248" s="218"/>
      <c r="AC248" s="218"/>
      <c r="AD248" s="218"/>
      <c r="AE248" s="218"/>
      <c r="AF248" s="218"/>
    </row>
    <row r="249" spans="1:32" s="120" customFormat="1" x14ac:dyDescent="0.25">
      <c r="A249" s="46"/>
      <c r="B249" s="46"/>
      <c r="C249" s="53"/>
      <c r="D249" s="53"/>
      <c r="E249" s="53"/>
      <c r="F249" s="152"/>
      <c r="G249" s="47"/>
      <c r="H249" s="47"/>
      <c r="I249" s="54"/>
      <c r="AA249" s="218"/>
      <c r="AB249" s="218"/>
      <c r="AC249" s="218"/>
      <c r="AD249" s="218"/>
      <c r="AE249" s="218"/>
      <c r="AF249" s="218"/>
    </row>
    <row r="250" spans="1:32" s="120" customFormat="1" x14ac:dyDescent="0.25">
      <c r="A250" s="46"/>
      <c r="B250" s="46"/>
      <c r="C250" s="53"/>
      <c r="D250" s="53"/>
      <c r="E250" s="53"/>
      <c r="F250" s="152"/>
      <c r="G250" s="47"/>
      <c r="H250" s="47"/>
      <c r="I250" s="54"/>
      <c r="AA250" s="218"/>
      <c r="AB250" s="218"/>
      <c r="AC250" s="218"/>
      <c r="AD250" s="218"/>
      <c r="AE250" s="218"/>
      <c r="AF250" s="218"/>
    </row>
    <row r="251" spans="1:32" s="120" customFormat="1" x14ac:dyDescent="0.25">
      <c r="A251" s="46"/>
      <c r="B251" s="46"/>
      <c r="C251" s="53"/>
      <c r="D251" s="53"/>
      <c r="E251" s="53"/>
      <c r="F251" s="152"/>
      <c r="G251" s="47"/>
      <c r="H251" s="47"/>
      <c r="I251" s="54"/>
      <c r="AA251" s="218"/>
      <c r="AB251" s="218"/>
      <c r="AC251" s="218"/>
      <c r="AD251" s="218"/>
      <c r="AE251" s="218"/>
      <c r="AF251" s="218"/>
    </row>
    <row r="252" spans="1:32" s="120" customFormat="1" x14ac:dyDescent="0.25">
      <c r="A252" s="46"/>
      <c r="B252" s="46"/>
      <c r="C252" s="53"/>
      <c r="D252" s="53"/>
      <c r="E252" s="53"/>
      <c r="F252" s="152"/>
      <c r="G252" s="47"/>
      <c r="H252" s="47"/>
      <c r="I252" s="54"/>
      <c r="AA252" s="218"/>
      <c r="AB252" s="218"/>
      <c r="AC252" s="218"/>
      <c r="AD252" s="218"/>
      <c r="AE252" s="218"/>
      <c r="AF252" s="218"/>
    </row>
    <row r="253" spans="1:32" s="120" customFormat="1" x14ac:dyDescent="0.25">
      <c r="A253" s="46"/>
      <c r="B253" s="46"/>
      <c r="C253" s="53"/>
      <c r="D253" s="53"/>
      <c r="E253" s="53"/>
      <c r="F253" s="152"/>
      <c r="G253" s="47"/>
      <c r="H253" s="47"/>
      <c r="I253" s="54"/>
      <c r="AA253" s="218"/>
      <c r="AB253" s="218"/>
      <c r="AC253" s="218"/>
      <c r="AD253" s="218"/>
      <c r="AE253" s="218"/>
      <c r="AF253" s="218"/>
    </row>
    <row r="254" spans="1:32" s="120" customFormat="1" x14ac:dyDescent="0.25">
      <c r="A254" s="46"/>
      <c r="B254" s="46"/>
      <c r="C254" s="53"/>
      <c r="D254" s="53"/>
      <c r="E254" s="53"/>
      <c r="F254" s="152"/>
      <c r="G254" s="47"/>
      <c r="H254" s="47"/>
      <c r="I254" s="54"/>
      <c r="AA254" s="218"/>
      <c r="AB254" s="218"/>
      <c r="AC254" s="218"/>
      <c r="AD254" s="218"/>
      <c r="AE254" s="218"/>
      <c r="AF254" s="218"/>
    </row>
    <row r="255" spans="1:32" s="120" customFormat="1" x14ac:dyDescent="0.25">
      <c r="A255" s="46"/>
      <c r="B255" s="46"/>
      <c r="C255" s="53"/>
      <c r="D255" s="53"/>
      <c r="E255" s="53"/>
      <c r="F255" s="152"/>
      <c r="G255" s="47"/>
      <c r="H255" s="47"/>
      <c r="I255" s="54"/>
      <c r="AA255" s="218"/>
      <c r="AB255" s="218"/>
      <c r="AC255" s="218"/>
      <c r="AD255" s="218"/>
      <c r="AE255" s="218"/>
      <c r="AF255" s="218"/>
    </row>
    <row r="256" spans="1:32" s="120" customFormat="1" x14ac:dyDescent="0.25">
      <c r="A256" s="46"/>
      <c r="B256" s="46"/>
      <c r="C256" s="53"/>
      <c r="D256" s="53"/>
      <c r="E256" s="53"/>
      <c r="F256" s="152"/>
      <c r="G256" s="47"/>
      <c r="H256" s="47"/>
      <c r="I256" s="54"/>
      <c r="AA256" s="218"/>
      <c r="AB256" s="218"/>
      <c r="AC256" s="218"/>
      <c r="AD256" s="218"/>
      <c r="AE256" s="218"/>
      <c r="AF256" s="218"/>
    </row>
    <row r="257" spans="1:32" s="120" customFormat="1" x14ac:dyDescent="0.25">
      <c r="A257" s="46"/>
      <c r="B257" s="46"/>
      <c r="C257" s="53"/>
      <c r="D257" s="53"/>
      <c r="E257" s="53"/>
      <c r="F257" s="152"/>
      <c r="G257" s="47"/>
      <c r="H257" s="47"/>
      <c r="I257" s="54"/>
      <c r="AA257" s="218"/>
      <c r="AB257" s="218"/>
      <c r="AC257" s="218"/>
      <c r="AD257" s="218"/>
      <c r="AE257" s="218"/>
      <c r="AF257" s="218"/>
    </row>
    <row r="258" spans="1:32" s="120" customFormat="1" x14ac:dyDescent="0.25">
      <c r="A258" s="46"/>
      <c r="B258" s="46"/>
      <c r="C258" s="53"/>
      <c r="D258" s="53"/>
      <c r="E258" s="53"/>
      <c r="F258" s="152"/>
      <c r="G258" s="47"/>
      <c r="H258" s="47"/>
      <c r="I258" s="54"/>
      <c r="AA258" s="218"/>
      <c r="AB258" s="218"/>
      <c r="AC258" s="218"/>
      <c r="AD258" s="218"/>
      <c r="AE258" s="218"/>
      <c r="AF258" s="218"/>
    </row>
    <row r="259" spans="1:32" s="120" customFormat="1" x14ac:dyDescent="0.25">
      <c r="A259" s="46"/>
      <c r="B259" s="46"/>
      <c r="C259" s="53"/>
      <c r="D259" s="53"/>
      <c r="E259" s="53"/>
      <c r="F259" s="152"/>
      <c r="G259" s="47"/>
      <c r="H259" s="47"/>
      <c r="I259" s="54"/>
      <c r="AA259" s="218"/>
      <c r="AB259" s="218"/>
      <c r="AC259" s="218"/>
      <c r="AD259" s="218"/>
      <c r="AE259" s="218"/>
      <c r="AF259" s="218"/>
    </row>
    <row r="260" spans="1:32" s="120" customFormat="1" x14ac:dyDescent="0.25">
      <c r="A260" s="46"/>
      <c r="B260" s="46"/>
      <c r="C260" s="53"/>
      <c r="D260" s="53"/>
      <c r="E260" s="53"/>
      <c r="F260" s="152"/>
      <c r="G260" s="47"/>
      <c r="H260" s="47"/>
      <c r="I260" s="54"/>
      <c r="AA260" s="218"/>
      <c r="AB260" s="218"/>
      <c r="AC260" s="218"/>
      <c r="AD260" s="218"/>
      <c r="AE260" s="218"/>
      <c r="AF260" s="218"/>
    </row>
    <row r="261" spans="1:32" s="120" customFormat="1" x14ac:dyDescent="0.25">
      <c r="A261" s="46"/>
      <c r="B261" s="46"/>
      <c r="C261" s="53"/>
      <c r="D261" s="53"/>
      <c r="E261" s="53"/>
      <c r="F261" s="152"/>
      <c r="G261" s="47"/>
      <c r="H261" s="47"/>
      <c r="I261" s="54"/>
      <c r="AA261" s="218"/>
      <c r="AB261" s="218"/>
      <c r="AC261" s="218"/>
      <c r="AD261" s="218"/>
      <c r="AE261" s="218"/>
      <c r="AF261" s="218"/>
    </row>
    <row r="262" spans="1:32" s="120" customFormat="1" x14ac:dyDescent="0.25">
      <c r="A262" s="46"/>
      <c r="B262" s="46"/>
      <c r="C262" s="53"/>
      <c r="D262" s="53"/>
      <c r="E262" s="53"/>
      <c r="F262" s="152"/>
      <c r="G262" s="47"/>
      <c r="H262" s="47"/>
      <c r="I262" s="54"/>
      <c r="AA262" s="218"/>
      <c r="AB262" s="218"/>
      <c r="AC262" s="218"/>
      <c r="AD262" s="218"/>
      <c r="AE262" s="218"/>
      <c r="AF262" s="218"/>
    </row>
    <row r="263" spans="1:32" s="120" customFormat="1" x14ac:dyDescent="0.25">
      <c r="A263" s="46"/>
      <c r="B263" s="46"/>
      <c r="C263" s="53"/>
      <c r="D263" s="53"/>
      <c r="E263" s="53"/>
      <c r="F263" s="152"/>
      <c r="G263" s="47"/>
      <c r="H263" s="47"/>
      <c r="I263" s="54"/>
      <c r="AA263" s="218"/>
      <c r="AB263" s="218"/>
      <c r="AC263" s="218"/>
      <c r="AD263" s="218"/>
      <c r="AE263" s="218"/>
      <c r="AF263" s="218"/>
    </row>
    <row r="264" spans="1:32" s="120" customFormat="1" x14ac:dyDescent="0.25">
      <c r="A264" s="46"/>
      <c r="B264" s="46"/>
      <c r="C264" s="53"/>
      <c r="D264" s="53"/>
      <c r="E264" s="53"/>
      <c r="F264" s="152"/>
      <c r="G264" s="47"/>
      <c r="H264" s="47"/>
      <c r="I264" s="54"/>
      <c r="AA264" s="218"/>
      <c r="AB264" s="218"/>
      <c r="AC264" s="218"/>
      <c r="AD264" s="218"/>
      <c r="AE264" s="218"/>
      <c r="AF264" s="218"/>
    </row>
    <row r="265" spans="1:32" s="120" customFormat="1" x14ac:dyDescent="0.25">
      <c r="A265" s="46"/>
      <c r="B265" s="46"/>
      <c r="C265" s="53"/>
      <c r="D265" s="53"/>
      <c r="E265" s="53"/>
      <c r="F265" s="152"/>
      <c r="G265" s="47"/>
      <c r="H265" s="47"/>
      <c r="I265" s="54"/>
      <c r="AA265" s="218"/>
      <c r="AB265" s="218"/>
      <c r="AC265" s="218"/>
      <c r="AD265" s="218"/>
      <c r="AE265" s="218"/>
      <c r="AF265" s="218"/>
    </row>
    <row r="266" spans="1:32" s="120" customFormat="1" x14ac:dyDescent="0.25">
      <c r="A266" s="46"/>
      <c r="B266" s="46"/>
      <c r="C266" s="53"/>
      <c r="D266" s="53"/>
      <c r="E266" s="53"/>
      <c r="F266" s="152"/>
      <c r="G266" s="47"/>
      <c r="H266" s="47"/>
      <c r="I266" s="54"/>
      <c r="AA266" s="218"/>
      <c r="AB266" s="218"/>
      <c r="AC266" s="218"/>
      <c r="AD266" s="218"/>
      <c r="AE266" s="218"/>
      <c r="AF266" s="218"/>
    </row>
    <row r="267" spans="1:32" s="120" customFormat="1" x14ac:dyDescent="0.25">
      <c r="A267" s="46"/>
      <c r="B267" s="46"/>
      <c r="C267" s="53"/>
      <c r="D267" s="53"/>
      <c r="E267" s="53"/>
      <c r="F267" s="152"/>
      <c r="G267" s="47"/>
      <c r="H267" s="47"/>
      <c r="I267" s="54"/>
      <c r="AA267" s="218"/>
      <c r="AB267" s="218"/>
      <c r="AC267" s="218"/>
      <c r="AD267" s="218"/>
      <c r="AE267" s="218"/>
      <c r="AF267" s="218"/>
    </row>
    <row r="268" spans="1:32" s="120" customFormat="1" x14ac:dyDescent="0.25">
      <c r="A268" s="46"/>
      <c r="B268" s="46"/>
      <c r="C268" s="53"/>
      <c r="D268" s="53"/>
      <c r="E268" s="53"/>
      <c r="F268" s="152"/>
      <c r="G268" s="47"/>
      <c r="H268" s="47"/>
      <c r="I268" s="54"/>
      <c r="AA268" s="218"/>
      <c r="AB268" s="218"/>
      <c r="AC268" s="218"/>
      <c r="AD268" s="218"/>
      <c r="AE268" s="218"/>
      <c r="AF268" s="218"/>
    </row>
    <row r="269" spans="1:32" s="120" customFormat="1" x14ac:dyDescent="0.25">
      <c r="A269" s="46"/>
      <c r="B269" s="46"/>
      <c r="C269" s="53"/>
      <c r="D269" s="53"/>
      <c r="E269" s="53"/>
      <c r="F269" s="152"/>
      <c r="G269" s="47"/>
      <c r="H269" s="47"/>
      <c r="I269" s="54"/>
      <c r="AA269" s="218"/>
      <c r="AB269" s="218"/>
      <c r="AC269" s="218"/>
      <c r="AD269" s="218"/>
      <c r="AE269" s="218"/>
      <c r="AF269" s="218"/>
    </row>
    <row r="270" spans="1:32" s="120" customFormat="1" x14ac:dyDescent="0.25">
      <c r="A270" s="46"/>
      <c r="B270" s="46"/>
      <c r="C270" s="53"/>
      <c r="D270" s="53"/>
      <c r="E270" s="53"/>
      <c r="F270" s="152"/>
      <c r="G270" s="47"/>
      <c r="H270" s="47"/>
      <c r="I270" s="54"/>
      <c r="AA270" s="218"/>
      <c r="AB270" s="218"/>
      <c r="AC270" s="218"/>
      <c r="AD270" s="218"/>
      <c r="AE270" s="218"/>
      <c r="AF270" s="218"/>
    </row>
    <row r="271" spans="1:32" s="120" customFormat="1" x14ac:dyDescent="0.25">
      <c r="A271" s="46"/>
      <c r="B271" s="46"/>
      <c r="C271" s="53"/>
      <c r="D271" s="53"/>
      <c r="E271" s="53"/>
      <c r="F271" s="152"/>
      <c r="G271" s="47"/>
      <c r="H271" s="47"/>
      <c r="I271" s="54"/>
      <c r="AA271" s="218"/>
      <c r="AB271" s="218"/>
      <c r="AC271" s="218"/>
      <c r="AD271" s="218"/>
      <c r="AE271" s="218"/>
      <c r="AF271" s="218"/>
    </row>
    <row r="272" spans="1:32" s="120" customFormat="1" x14ac:dyDescent="0.25">
      <c r="A272" s="46"/>
      <c r="B272" s="46"/>
      <c r="C272" s="53"/>
      <c r="D272" s="53"/>
      <c r="E272" s="53"/>
      <c r="F272" s="152"/>
      <c r="G272" s="47"/>
      <c r="H272" s="47"/>
      <c r="I272" s="54"/>
      <c r="AA272" s="218"/>
      <c r="AB272" s="218"/>
      <c r="AC272" s="218"/>
      <c r="AD272" s="218"/>
      <c r="AE272" s="218"/>
      <c r="AF272" s="218"/>
    </row>
    <row r="273" spans="1:32" s="120" customFormat="1" x14ac:dyDescent="0.25">
      <c r="A273" s="46"/>
      <c r="B273" s="46"/>
      <c r="C273" s="53"/>
      <c r="D273" s="53"/>
      <c r="E273" s="53"/>
      <c r="F273" s="152"/>
      <c r="G273" s="47"/>
      <c r="H273" s="47"/>
      <c r="I273" s="54"/>
      <c r="AA273" s="218"/>
      <c r="AB273" s="218"/>
      <c r="AC273" s="218"/>
      <c r="AD273" s="218"/>
      <c r="AE273" s="218"/>
      <c r="AF273" s="218"/>
    </row>
    <row r="274" spans="1:32" s="120" customFormat="1" x14ac:dyDescent="0.25">
      <c r="A274" s="46"/>
      <c r="B274" s="46"/>
      <c r="C274" s="53"/>
      <c r="D274" s="53"/>
      <c r="E274" s="53"/>
      <c r="F274" s="152"/>
      <c r="G274" s="47"/>
      <c r="H274" s="47"/>
      <c r="I274" s="54"/>
      <c r="AA274" s="218"/>
      <c r="AB274" s="218"/>
      <c r="AC274" s="218"/>
      <c r="AD274" s="218"/>
      <c r="AE274" s="218"/>
      <c r="AF274" s="218"/>
    </row>
    <row r="275" spans="1:32" s="120" customFormat="1" x14ac:dyDescent="0.25">
      <c r="A275" s="46"/>
      <c r="B275" s="46"/>
      <c r="C275" s="53"/>
      <c r="D275" s="53"/>
      <c r="E275" s="53"/>
      <c r="F275" s="152"/>
      <c r="G275" s="47"/>
      <c r="H275" s="47"/>
      <c r="I275" s="54"/>
      <c r="AA275" s="218"/>
      <c r="AB275" s="218"/>
      <c r="AC275" s="218"/>
      <c r="AD275" s="218"/>
      <c r="AE275" s="218"/>
      <c r="AF275" s="218"/>
    </row>
    <row r="276" spans="1:32" s="120" customFormat="1" x14ac:dyDescent="0.25">
      <c r="A276" s="46"/>
      <c r="B276" s="46"/>
      <c r="C276" s="53"/>
      <c r="D276" s="53"/>
      <c r="E276" s="53"/>
      <c r="F276" s="152"/>
      <c r="G276" s="47"/>
      <c r="H276" s="47"/>
      <c r="I276" s="54"/>
      <c r="AA276" s="218"/>
      <c r="AB276" s="218"/>
      <c r="AC276" s="218"/>
      <c r="AD276" s="218"/>
      <c r="AE276" s="218"/>
      <c r="AF276" s="218"/>
    </row>
    <row r="277" spans="1:32" s="120" customFormat="1" x14ac:dyDescent="0.25">
      <c r="A277" s="46"/>
      <c r="B277" s="46"/>
      <c r="C277" s="53"/>
      <c r="D277" s="53"/>
      <c r="E277" s="53"/>
      <c r="F277" s="152"/>
      <c r="G277" s="47"/>
      <c r="H277" s="47"/>
      <c r="I277" s="54"/>
      <c r="AA277" s="218"/>
      <c r="AB277" s="218"/>
      <c r="AC277" s="218"/>
      <c r="AD277" s="218"/>
      <c r="AE277" s="218"/>
      <c r="AF277" s="218"/>
    </row>
    <row r="278" spans="1:32" s="120" customFormat="1" x14ac:dyDescent="0.25">
      <c r="A278" s="46"/>
      <c r="B278" s="46"/>
      <c r="C278" s="53"/>
      <c r="D278" s="53"/>
      <c r="E278" s="53"/>
      <c r="F278" s="152"/>
      <c r="G278" s="47"/>
      <c r="H278" s="47"/>
      <c r="I278" s="54"/>
      <c r="AA278" s="218"/>
      <c r="AB278" s="218"/>
      <c r="AC278" s="218"/>
      <c r="AD278" s="218"/>
      <c r="AE278" s="218"/>
      <c r="AF278" s="218"/>
    </row>
    <row r="279" spans="1:32" s="120" customFormat="1" x14ac:dyDescent="0.25">
      <c r="A279" s="46"/>
      <c r="B279" s="46"/>
      <c r="C279" s="53"/>
      <c r="D279" s="53"/>
      <c r="E279" s="53"/>
      <c r="F279" s="152"/>
      <c r="G279" s="47"/>
      <c r="H279" s="47"/>
      <c r="I279" s="54"/>
      <c r="AA279" s="218"/>
      <c r="AB279" s="218"/>
      <c r="AC279" s="218"/>
      <c r="AD279" s="218"/>
      <c r="AE279" s="218"/>
      <c r="AF279" s="218"/>
    </row>
    <row r="280" spans="1:32" s="120" customFormat="1" x14ac:dyDescent="0.25">
      <c r="A280" s="46"/>
      <c r="B280" s="46"/>
      <c r="C280" s="53"/>
      <c r="D280" s="53"/>
      <c r="E280" s="53"/>
      <c r="F280" s="152"/>
      <c r="G280" s="47"/>
      <c r="H280" s="47"/>
      <c r="I280" s="54"/>
      <c r="AA280" s="218"/>
      <c r="AB280" s="218"/>
      <c r="AC280" s="218"/>
      <c r="AD280" s="218"/>
      <c r="AE280" s="218"/>
      <c r="AF280" s="218"/>
    </row>
    <row r="281" spans="1:32" s="120" customFormat="1" x14ac:dyDescent="0.25">
      <c r="A281" s="46"/>
      <c r="B281" s="46"/>
      <c r="C281" s="53"/>
      <c r="D281" s="53"/>
      <c r="E281" s="53"/>
      <c r="F281" s="152"/>
      <c r="G281" s="47"/>
      <c r="H281" s="47"/>
      <c r="I281" s="54"/>
      <c r="AA281" s="218"/>
      <c r="AB281" s="218"/>
      <c r="AC281" s="218"/>
      <c r="AD281" s="218"/>
      <c r="AE281" s="218"/>
      <c r="AF281" s="218"/>
    </row>
    <row r="282" spans="1:32" s="120" customFormat="1" x14ac:dyDescent="0.25">
      <c r="A282" s="46"/>
      <c r="B282" s="46"/>
      <c r="C282" s="53"/>
      <c r="D282" s="53"/>
      <c r="E282" s="53"/>
      <c r="F282" s="152"/>
      <c r="G282" s="47"/>
      <c r="H282" s="47"/>
      <c r="I282" s="54"/>
      <c r="AA282" s="218"/>
      <c r="AB282" s="218"/>
      <c r="AC282" s="218"/>
      <c r="AD282" s="218"/>
      <c r="AE282" s="218"/>
      <c r="AF282" s="218"/>
    </row>
    <row r="283" spans="1:32" s="120" customFormat="1" x14ac:dyDescent="0.25">
      <c r="A283" s="46"/>
      <c r="B283" s="46"/>
      <c r="C283" s="53"/>
      <c r="D283" s="53"/>
      <c r="E283" s="53"/>
      <c r="F283" s="152"/>
      <c r="G283" s="47"/>
      <c r="H283" s="47"/>
      <c r="I283" s="54"/>
      <c r="AA283" s="218"/>
      <c r="AB283" s="218"/>
      <c r="AC283" s="218"/>
      <c r="AD283" s="218"/>
      <c r="AE283" s="218"/>
      <c r="AF283" s="218"/>
    </row>
    <row r="284" spans="1:32" s="120" customFormat="1" x14ac:dyDescent="0.25">
      <c r="A284" s="46"/>
      <c r="B284" s="46"/>
      <c r="C284" s="53"/>
      <c r="D284" s="53"/>
      <c r="E284" s="53"/>
      <c r="F284" s="152"/>
      <c r="G284" s="47"/>
      <c r="H284" s="47"/>
      <c r="I284" s="54"/>
      <c r="AA284" s="218"/>
      <c r="AB284" s="218"/>
      <c r="AC284" s="218"/>
      <c r="AD284" s="218"/>
      <c r="AE284" s="218"/>
      <c r="AF284" s="218"/>
    </row>
    <row r="285" spans="1:32" s="120" customFormat="1" x14ac:dyDescent="0.25">
      <c r="A285" s="46"/>
      <c r="B285" s="46"/>
      <c r="C285" s="53"/>
      <c r="D285" s="53"/>
      <c r="E285" s="53"/>
      <c r="F285" s="152"/>
      <c r="G285" s="47"/>
      <c r="H285" s="47"/>
      <c r="I285" s="54"/>
      <c r="AA285" s="218"/>
      <c r="AB285" s="218"/>
      <c r="AC285" s="218"/>
      <c r="AD285" s="218"/>
      <c r="AE285" s="218"/>
      <c r="AF285" s="218"/>
    </row>
    <row r="286" spans="1:32" s="120" customFormat="1" x14ac:dyDescent="0.25">
      <c r="A286" s="46"/>
      <c r="B286" s="46"/>
      <c r="C286" s="53"/>
      <c r="D286" s="53"/>
      <c r="E286" s="53"/>
      <c r="F286" s="152"/>
      <c r="G286" s="47"/>
      <c r="H286" s="47"/>
      <c r="I286" s="54"/>
      <c r="AA286" s="218"/>
      <c r="AB286" s="218"/>
      <c r="AC286" s="218"/>
      <c r="AD286" s="218"/>
      <c r="AE286" s="218"/>
      <c r="AF286" s="218"/>
    </row>
    <row r="287" spans="1:32" s="120" customFormat="1" x14ac:dyDescent="0.25">
      <c r="A287" s="46"/>
      <c r="B287" s="46"/>
      <c r="C287" s="53"/>
      <c r="D287" s="53"/>
      <c r="E287" s="53"/>
      <c r="F287" s="152"/>
      <c r="G287" s="47"/>
      <c r="H287" s="47"/>
      <c r="I287" s="54"/>
      <c r="AA287" s="218"/>
      <c r="AB287" s="218"/>
      <c r="AC287" s="218"/>
      <c r="AD287" s="218"/>
      <c r="AE287" s="218"/>
      <c r="AF287" s="218"/>
    </row>
    <row r="288" spans="1:32" s="120" customFormat="1" x14ac:dyDescent="0.25">
      <c r="A288" s="46"/>
      <c r="B288" s="46"/>
      <c r="C288" s="53"/>
      <c r="D288" s="53"/>
      <c r="E288" s="53"/>
      <c r="F288" s="152"/>
      <c r="G288" s="47"/>
      <c r="H288" s="47"/>
      <c r="I288" s="54"/>
      <c r="AA288" s="218"/>
      <c r="AB288" s="218"/>
      <c r="AC288" s="218"/>
      <c r="AD288" s="218"/>
      <c r="AE288" s="218"/>
      <c r="AF288" s="218"/>
    </row>
    <row r="289" spans="1:32" s="120" customFormat="1" x14ac:dyDescent="0.25">
      <c r="A289" s="46"/>
      <c r="B289" s="46"/>
      <c r="C289" s="53"/>
      <c r="D289" s="53"/>
      <c r="E289" s="53"/>
      <c r="F289" s="152"/>
      <c r="G289" s="47"/>
      <c r="H289" s="47"/>
      <c r="I289" s="54"/>
      <c r="AA289" s="218"/>
      <c r="AB289" s="218"/>
      <c r="AC289" s="218"/>
      <c r="AD289" s="218"/>
      <c r="AE289" s="218"/>
      <c r="AF289" s="218"/>
    </row>
    <row r="290" spans="1:32" s="120" customFormat="1" x14ac:dyDescent="0.25">
      <c r="A290" s="46"/>
      <c r="B290" s="46"/>
      <c r="C290" s="53"/>
      <c r="D290" s="53"/>
      <c r="E290" s="53"/>
      <c r="F290" s="152"/>
      <c r="G290" s="47"/>
      <c r="H290" s="47"/>
      <c r="I290" s="54"/>
      <c r="AA290" s="218"/>
      <c r="AB290" s="218"/>
      <c r="AC290" s="218"/>
      <c r="AD290" s="218"/>
      <c r="AE290" s="218"/>
      <c r="AF290" s="218"/>
    </row>
    <row r="291" spans="1:32" s="120" customFormat="1" x14ac:dyDescent="0.25">
      <c r="A291" s="46"/>
      <c r="B291" s="46"/>
      <c r="C291" s="53"/>
      <c r="D291" s="53"/>
      <c r="E291" s="53"/>
      <c r="F291" s="152"/>
      <c r="G291" s="47"/>
      <c r="H291" s="47"/>
      <c r="I291" s="54"/>
      <c r="AA291" s="218"/>
      <c r="AB291" s="218"/>
      <c r="AC291" s="218"/>
      <c r="AD291" s="218"/>
      <c r="AE291" s="218"/>
      <c r="AF291" s="218"/>
    </row>
    <row r="292" spans="1:32" s="120" customFormat="1" x14ac:dyDescent="0.25">
      <c r="A292" s="46"/>
      <c r="B292" s="46"/>
      <c r="C292" s="53"/>
      <c r="D292" s="53"/>
      <c r="E292" s="53"/>
      <c r="F292" s="152"/>
      <c r="G292" s="47"/>
      <c r="H292" s="47"/>
      <c r="I292" s="54"/>
      <c r="AA292" s="218"/>
      <c r="AB292" s="218"/>
      <c r="AC292" s="218"/>
      <c r="AD292" s="218"/>
      <c r="AE292" s="218"/>
      <c r="AF292" s="218"/>
    </row>
    <row r="293" spans="1:32" s="120" customFormat="1" x14ac:dyDescent="0.25">
      <c r="A293" s="46"/>
      <c r="B293" s="46"/>
      <c r="C293" s="53"/>
      <c r="D293" s="53"/>
      <c r="E293" s="53"/>
      <c r="F293" s="152"/>
      <c r="G293" s="47"/>
      <c r="H293" s="47"/>
      <c r="I293" s="54"/>
      <c r="AA293" s="218"/>
      <c r="AB293" s="218"/>
      <c r="AC293" s="218"/>
      <c r="AD293" s="218"/>
      <c r="AE293" s="218"/>
      <c r="AF293" s="218"/>
    </row>
    <row r="294" spans="1:32" s="120" customFormat="1" x14ac:dyDescent="0.25">
      <c r="A294" s="46"/>
      <c r="B294" s="46"/>
      <c r="C294" s="53"/>
      <c r="D294" s="53"/>
      <c r="E294" s="53"/>
      <c r="F294" s="152"/>
      <c r="G294" s="47"/>
      <c r="H294" s="47"/>
      <c r="I294" s="54"/>
      <c r="AA294" s="218"/>
      <c r="AB294" s="218"/>
      <c r="AC294" s="218"/>
      <c r="AD294" s="218"/>
      <c r="AE294" s="218"/>
      <c r="AF294" s="218"/>
    </row>
    <row r="295" spans="1:32" s="120" customFormat="1" x14ac:dyDescent="0.25">
      <c r="A295" s="46"/>
      <c r="B295" s="46"/>
      <c r="C295" s="53"/>
      <c r="D295" s="53"/>
      <c r="E295" s="53"/>
      <c r="F295" s="152"/>
      <c r="G295" s="47"/>
      <c r="H295" s="47"/>
      <c r="I295" s="54"/>
      <c r="AA295" s="218"/>
      <c r="AB295" s="218"/>
      <c r="AC295" s="218"/>
      <c r="AD295" s="218"/>
      <c r="AE295" s="218"/>
      <c r="AF295" s="218"/>
    </row>
    <row r="296" spans="1:32" s="120" customFormat="1" x14ac:dyDescent="0.25">
      <c r="A296" s="46"/>
      <c r="B296" s="46"/>
      <c r="C296" s="53"/>
      <c r="D296" s="53"/>
      <c r="E296" s="53"/>
      <c r="F296" s="152"/>
      <c r="G296" s="47"/>
      <c r="H296" s="47"/>
      <c r="I296" s="54"/>
      <c r="AA296" s="218"/>
      <c r="AB296" s="218"/>
      <c r="AC296" s="218"/>
      <c r="AD296" s="218"/>
      <c r="AE296" s="218"/>
      <c r="AF296" s="218"/>
    </row>
    <row r="297" spans="1:32" s="120" customFormat="1" x14ac:dyDescent="0.25">
      <c r="A297" s="46"/>
      <c r="B297" s="46"/>
      <c r="C297" s="53"/>
      <c r="D297" s="53"/>
      <c r="E297" s="53"/>
      <c r="F297" s="152"/>
      <c r="G297" s="47"/>
      <c r="H297" s="47"/>
      <c r="I297" s="54"/>
      <c r="AA297" s="218"/>
      <c r="AB297" s="218"/>
      <c r="AC297" s="218"/>
      <c r="AD297" s="218"/>
      <c r="AE297" s="218"/>
      <c r="AF297" s="218"/>
    </row>
    <row r="298" spans="1:32" s="120" customFormat="1" x14ac:dyDescent="0.25">
      <c r="A298" s="46"/>
      <c r="B298" s="46"/>
      <c r="C298" s="53"/>
      <c r="D298" s="53"/>
      <c r="E298" s="53"/>
      <c r="F298" s="152"/>
      <c r="G298" s="47"/>
      <c r="H298" s="47"/>
      <c r="I298" s="54"/>
      <c r="AA298" s="218"/>
      <c r="AB298" s="218"/>
      <c r="AC298" s="218"/>
      <c r="AD298" s="218"/>
      <c r="AE298" s="218"/>
      <c r="AF298" s="218"/>
    </row>
    <row r="299" spans="1:32" s="120" customFormat="1" x14ac:dyDescent="0.25">
      <c r="A299" s="46"/>
      <c r="B299" s="46"/>
      <c r="C299" s="53"/>
      <c r="D299" s="53"/>
      <c r="E299" s="53"/>
      <c r="F299" s="152"/>
      <c r="G299" s="47"/>
      <c r="H299" s="47"/>
      <c r="I299" s="54"/>
      <c r="AA299" s="218"/>
      <c r="AB299" s="218"/>
      <c r="AC299" s="218"/>
      <c r="AD299" s="218"/>
      <c r="AE299" s="218"/>
      <c r="AF299" s="218"/>
    </row>
    <row r="300" spans="1:32" s="120" customFormat="1" x14ac:dyDescent="0.25">
      <c r="A300" s="46"/>
      <c r="B300" s="46"/>
      <c r="C300" s="53"/>
      <c r="D300" s="53"/>
      <c r="E300" s="53"/>
      <c r="F300" s="152"/>
      <c r="G300" s="47"/>
      <c r="H300" s="47"/>
      <c r="I300" s="54"/>
      <c r="AA300" s="218"/>
      <c r="AB300" s="218"/>
      <c r="AC300" s="218"/>
      <c r="AD300" s="218"/>
      <c r="AE300" s="218"/>
      <c r="AF300" s="218"/>
    </row>
    <row r="301" spans="1:32" s="120" customFormat="1" x14ac:dyDescent="0.25">
      <c r="A301" s="46"/>
      <c r="B301" s="46"/>
      <c r="C301" s="53"/>
      <c r="D301" s="53"/>
      <c r="E301" s="53"/>
      <c r="F301" s="152"/>
      <c r="G301" s="47"/>
      <c r="H301" s="47"/>
      <c r="I301" s="54"/>
      <c r="AA301" s="218"/>
      <c r="AB301" s="218"/>
      <c r="AC301" s="218"/>
      <c r="AD301" s="218"/>
      <c r="AE301" s="218"/>
      <c r="AF301" s="218"/>
    </row>
    <row r="302" spans="1:32" s="120" customFormat="1" x14ac:dyDescent="0.25">
      <c r="A302" s="46"/>
      <c r="B302" s="46"/>
      <c r="C302" s="53"/>
      <c r="D302" s="53"/>
      <c r="E302" s="53"/>
      <c r="F302" s="152"/>
      <c r="G302" s="47"/>
      <c r="H302" s="47"/>
      <c r="I302" s="54"/>
      <c r="AA302" s="218"/>
      <c r="AB302" s="218"/>
      <c r="AC302" s="218"/>
      <c r="AD302" s="218"/>
      <c r="AE302" s="218"/>
      <c r="AF302" s="218"/>
    </row>
    <row r="303" spans="1:32" s="120" customFormat="1" x14ac:dyDescent="0.25">
      <c r="A303" s="46"/>
      <c r="B303" s="46"/>
      <c r="C303" s="53"/>
      <c r="D303" s="53"/>
      <c r="E303" s="53"/>
      <c r="F303" s="152"/>
      <c r="G303" s="47"/>
      <c r="H303" s="47"/>
      <c r="I303" s="54"/>
      <c r="AA303" s="218"/>
      <c r="AB303" s="218"/>
      <c r="AC303" s="218"/>
      <c r="AD303" s="218"/>
      <c r="AE303" s="218"/>
      <c r="AF303" s="218"/>
    </row>
    <row r="304" spans="1:32" s="120" customFormat="1" x14ac:dyDescent="0.25">
      <c r="A304" s="46"/>
      <c r="B304" s="46"/>
      <c r="C304" s="53"/>
      <c r="D304" s="53"/>
      <c r="E304" s="53"/>
      <c r="F304" s="152"/>
      <c r="G304" s="47"/>
      <c r="H304" s="47"/>
      <c r="I304" s="54"/>
      <c r="AA304" s="218"/>
      <c r="AB304" s="218"/>
      <c r="AC304" s="218"/>
      <c r="AD304" s="218"/>
      <c r="AE304" s="218"/>
      <c r="AF304" s="218"/>
    </row>
    <row r="305" spans="1:32" s="120" customFormat="1" x14ac:dyDescent="0.25">
      <c r="A305" s="46"/>
      <c r="B305" s="46"/>
      <c r="C305" s="53"/>
      <c r="D305" s="53"/>
      <c r="E305" s="53"/>
      <c r="F305" s="152"/>
      <c r="G305" s="47"/>
      <c r="H305" s="47"/>
      <c r="I305" s="54"/>
      <c r="AA305" s="218"/>
      <c r="AB305" s="218"/>
      <c r="AC305" s="218"/>
      <c r="AD305" s="218"/>
      <c r="AE305" s="218"/>
      <c r="AF305" s="218"/>
    </row>
    <row r="306" spans="1:32" s="120" customFormat="1" x14ac:dyDescent="0.25">
      <c r="A306" s="46"/>
      <c r="B306" s="46"/>
      <c r="C306" s="53"/>
      <c r="D306" s="53"/>
      <c r="E306" s="53"/>
      <c r="F306" s="152"/>
      <c r="G306" s="47"/>
      <c r="H306" s="47"/>
      <c r="I306" s="54"/>
      <c r="AA306" s="218"/>
      <c r="AB306" s="218"/>
      <c r="AC306" s="218"/>
      <c r="AD306" s="218"/>
      <c r="AE306" s="218"/>
      <c r="AF306" s="218"/>
    </row>
    <row r="307" spans="1:32" s="120" customFormat="1" x14ac:dyDescent="0.25">
      <c r="A307" s="46"/>
      <c r="B307" s="46"/>
      <c r="C307" s="53"/>
      <c r="D307" s="53"/>
      <c r="E307" s="53"/>
      <c r="F307" s="152"/>
      <c r="G307" s="47"/>
      <c r="H307" s="47"/>
      <c r="I307" s="54"/>
      <c r="AA307" s="218"/>
      <c r="AB307" s="218"/>
      <c r="AC307" s="218"/>
      <c r="AD307" s="218"/>
      <c r="AE307" s="218"/>
      <c r="AF307" s="218"/>
    </row>
    <row r="308" spans="1:32" s="120" customFormat="1" x14ac:dyDescent="0.25">
      <c r="A308" s="46"/>
      <c r="B308" s="46"/>
      <c r="C308" s="53"/>
      <c r="D308" s="53"/>
      <c r="E308" s="53"/>
      <c r="F308" s="152"/>
      <c r="G308" s="47"/>
      <c r="H308" s="47"/>
      <c r="I308" s="54"/>
      <c r="AA308" s="218"/>
      <c r="AB308" s="218"/>
      <c r="AC308" s="218"/>
      <c r="AD308" s="218"/>
      <c r="AE308" s="218"/>
      <c r="AF308" s="218"/>
    </row>
    <row r="309" spans="1:32" s="120" customFormat="1" x14ac:dyDescent="0.25">
      <c r="A309" s="46"/>
      <c r="B309" s="46"/>
      <c r="C309" s="53"/>
      <c r="D309" s="53"/>
      <c r="E309" s="53"/>
      <c r="F309" s="152"/>
      <c r="G309" s="47"/>
      <c r="H309" s="47"/>
      <c r="I309" s="54"/>
      <c r="AA309" s="218"/>
      <c r="AB309" s="218"/>
      <c r="AC309" s="218"/>
      <c r="AD309" s="218"/>
      <c r="AE309" s="218"/>
      <c r="AF309" s="218"/>
    </row>
    <row r="310" spans="1:32" s="120" customFormat="1" x14ac:dyDescent="0.25">
      <c r="A310" s="46"/>
      <c r="B310" s="46"/>
      <c r="C310" s="53"/>
      <c r="D310" s="53"/>
      <c r="E310" s="53"/>
      <c r="F310" s="152"/>
      <c r="G310" s="47"/>
      <c r="H310" s="47"/>
      <c r="I310" s="54"/>
      <c r="AA310" s="218"/>
      <c r="AB310" s="218"/>
      <c r="AC310" s="218"/>
      <c r="AD310" s="218"/>
      <c r="AE310" s="218"/>
      <c r="AF310" s="218"/>
    </row>
  </sheetData>
  <sheetProtection algorithmName="SHA-512" hashValue="SMP9zS4zsal+6bSmEEKvWqkEqZpqt9DFvLtKnWkjCLNTZNuFPyY00AuGBrlq4w1OJZGYk7Mv+wxPXAUdtSum3Q==" saltValue="/jAwZBXPYK2wa8+UldTN4g==" spinCount="100000" sheet="1" formatColumns="0" formatRows="0" insertRows="0" deleteRows="0"/>
  <mergeCells count="27">
    <mergeCell ref="C69:F69"/>
    <mergeCell ref="G5:I13"/>
    <mergeCell ref="A5:C5"/>
    <mergeCell ref="A6:C6"/>
    <mergeCell ref="A7:C7"/>
    <mergeCell ref="A11:C11"/>
    <mergeCell ref="A12:C12"/>
    <mergeCell ref="A13:C13"/>
    <mergeCell ref="J5:J13"/>
    <mergeCell ref="D5:F5"/>
    <mergeCell ref="D6:F6"/>
    <mergeCell ref="D7:F7"/>
    <mergeCell ref="D8:F8"/>
    <mergeCell ref="D9:F9"/>
    <mergeCell ref="D11:F11"/>
    <mergeCell ref="D12:F12"/>
    <mergeCell ref="D13:F13"/>
    <mergeCell ref="D10:F10"/>
    <mergeCell ref="A1:F4"/>
    <mergeCell ref="A8:C8"/>
    <mergeCell ref="A9:C9"/>
    <mergeCell ref="G1:H1"/>
    <mergeCell ref="C68:F68"/>
    <mergeCell ref="G2:H2"/>
    <mergeCell ref="G4:H4"/>
    <mergeCell ref="G3:H3"/>
    <mergeCell ref="A10:C10"/>
  </mergeCells>
  <conditionalFormatting sqref="I18:I27 I30:I44">
    <cfRule type="cellIs" dxfId="67" priority="28" operator="greaterThan">
      <formula>G18-H18</formula>
    </cfRule>
    <cfRule type="expression" dxfId="66" priority="67">
      <formula>AND($G18&lt;&gt;0,I18="")</formula>
    </cfRule>
  </conditionalFormatting>
  <conditionalFormatting sqref="B47:B61 B18:B27 B30:B44">
    <cfRule type="expression" dxfId="65" priority="76">
      <formula>AND($G18&lt;&gt;0,B18="")</formula>
    </cfRule>
  </conditionalFormatting>
  <conditionalFormatting sqref="F18:F27 F30:F44 F47:F61">
    <cfRule type="expression" dxfId="64" priority="69">
      <formula>AND($G18&lt;&gt;0,F18="")</formula>
    </cfRule>
  </conditionalFormatting>
  <conditionalFormatting sqref="F30:F44">
    <cfRule type="cellIs" dxfId="63" priority="46" operator="equal">
      <formula>"X fő, Y nap feltüntetése szükséges"</formula>
    </cfRule>
  </conditionalFormatting>
  <conditionalFormatting sqref="C18:C27 C30:C44 C47:C61">
    <cfRule type="expression" dxfId="62" priority="75">
      <formula>AND($G18&lt;&gt;0,C18="")</formula>
    </cfRule>
  </conditionalFormatting>
  <conditionalFormatting sqref="D18:D27 D30:D44 D47:D61">
    <cfRule type="expression" dxfId="61" priority="71">
      <formula>AND($G18&lt;&gt;0,D18="")</formula>
    </cfRule>
  </conditionalFormatting>
  <conditionalFormatting sqref="E18:E27 E30:E44">
    <cfRule type="expression" dxfId="60" priority="70">
      <formula>AND($G18&lt;&gt;0,E18="")</formula>
    </cfRule>
  </conditionalFormatting>
  <conditionalFormatting sqref="I4">
    <cfRule type="cellIs" dxfId="59" priority="23" operator="equal">
      <formula>""</formula>
    </cfRule>
    <cfRule type="cellIs" dxfId="58" priority="24" operator="greaterThan">
      <formula>$D$10</formula>
    </cfRule>
  </conditionalFormatting>
  <conditionalFormatting sqref="I2">
    <cfRule type="cellIs" dxfId="57" priority="25" operator="greaterThan">
      <formula>$D$9</formula>
    </cfRule>
  </conditionalFormatting>
  <conditionalFormatting sqref="I47:I61">
    <cfRule type="cellIs" dxfId="56" priority="26" operator="notEqual">
      <formula>0</formula>
    </cfRule>
  </conditionalFormatting>
  <conditionalFormatting sqref="H47:H61">
    <cfRule type="expression" dxfId="55" priority="44">
      <formula>AND(G47&lt;&gt;0,H47="")</formula>
    </cfRule>
  </conditionalFormatting>
  <conditionalFormatting sqref="H47:H61">
    <cfRule type="cellIs" dxfId="54" priority="29" operator="greaterThan">
      <formula>G47</formula>
    </cfRule>
  </conditionalFormatting>
  <conditionalFormatting sqref="H18:H27 H30:H44">
    <cfRule type="cellIs" dxfId="53" priority="27" operator="greaterThan">
      <formula>G18-I18</formula>
    </cfRule>
  </conditionalFormatting>
  <conditionalFormatting sqref="H18:H27 H30:H44 H47:H61">
    <cfRule type="expression" dxfId="52" priority="68">
      <formula>AND($G18&lt;&gt;0,H18="")</formula>
    </cfRule>
  </conditionalFormatting>
  <conditionalFormatting sqref="AA18:AA27">
    <cfRule type="cellIs" dxfId="51" priority="16" operator="equal">
      <formula>"NEM"</formula>
    </cfRule>
  </conditionalFormatting>
  <conditionalFormatting sqref="AB18:AB27">
    <cfRule type="cellIs" dxfId="50" priority="15" operator="equal">
      <formula>"NEM"</formula>
    </cfRule>
  </conditionalFormatting>
  <conditionalFormatting sqref="AC18:AC27">
    <cfRule type="cellIs" dxfId="49" priority="14" operator="equal">
      <formula>"NEM"</formula>
    </cfRule>
  </conditionalFormatting>
  <conditionalFormatting sqref="AE18:AF27">
    <cfRule type="cellIs" dxfId="48" priority="13" operator="equal">
      <formula>"NEM"</formula>
    </cfRule>
  </conditionalFormatting>
  <conditionalFormatting sqref="AA30:AA44">
    <cfRule type="cellIs" dxfId="47" priority="12" operator="equal">
      <formula>"NEM"</formula>
    </cfRule>
  </conditionalFormatting>
  <conditionalFormatting sqref="AB30:AB44">
    <cfRule type="cellIs" dxfId="46" priority="11" operator="equal">
      <formula>"NEM"</formula>
    </cfRule>
  </conditionalFormatting>
  <conditionalFormatting sqref="AC30:AC44">
    <cfRule type="cellIs" dxfId="45" priority="10" operator="equal">
      <formula>"NEM"</formula>
    </cfRule>
  </conditionalFormatting>
  <conditionalFormatting sqref="AE30:AF44">
    <cfRule type="cellIs" dxfId="44" priority="9" operator="equal">
      <formula>"NEM"</formula>
    </cfRule>
  </conditionalFormatting>
  <conditionalFormatting sqref="AA47:AA62">
    <cfRule type="cellIs" dxfId="43" priority="8" operator="equal">
      <formula>"NEM"</formula>
    </cfRule>
  </conditionalFormatting>
  <conditionalFormatting sqref="AB47:AB62">
    <cfRule type="cellIs" dxfId="42" priority="7" operator="equal">
      <formula>"NEM"</formula>
    </cfRule>
  </conditionalFormatting>
  <conditionalFormatting sqref="AC47:AC62">
    <cfRule type="cellIs" dxfId="41" priority="6" operator="equal">
      <formula>"NEM"</formula>
    </cfRule>
  </conditionalFormatting>
  <conditionalFormatting sqref="AE47:AF62">
    <cfRule type="cellIs" dxfId="40" priority="5" operator="equal">
      <formula>"NEM"</formula>
    </cfRule>
  </conditionalFormatting>
  <conditionalFormatting sqref="AD18:AD27">
    <cfRule type="cellIs" dxfId="39" priority="3" operator="lessThan">
      <formula>0</formula>
    </cfRule>
  </conditionalFormatting>
  <conditionalFormatting sqref="AD30:AD44">
    <cfRule type="cellIs" dxfId="38" priority="2" operator="lessThan">
      <formula>0</formula>
    </cfRule>
  </conditionalFormatting>
  <conditionalFormatting sqref="AD47:AD62">
    <cfRule type="cellIs" dxfId="37" priority="1" operator="lessThan">
      <formula>0</formula>
    </cfRule>
  </conditionalFormatting>
  <dataValidations count="6">
    <dataValidation type="decimal" allowBlank="1" showInputMessage="1" showErrorMessage="1" error="Az egyéb forrás valamint a támogatás  terhére elszámolni kívánt összeg együtt nem haladhatja meg a bruttó összeget!" sqref="I30:I44 I18:I27" xr:uid="{82051213-B84B-47DB-9859-526BFB8A4A42}">
      <formula1>0</formula1>
      <formula2>G18-H18</formula2>
    </dataValidation>
    <dataValidation type="decimal" operator="greaterThanOrEqual" allowBlank="1" showInputMessage="1" showErrorMessage="1" error="Ebbe a cellába csak számot írhat!" sqref="G18:G27 G30:G44 G47:G61" xr:uid="{32CE121C-2DD8-4FD4-BD50-193F37AB6051}">
      <formula1>0</formula1>
    </dataValidation>
    <dataValidation type="whole" operator="equal" allowBlank="1" showInputMessage="1" showErrorMessage="1" error="Egyéb forrás terhére elszámolni kívánt költségeket nem lehet a TÁMOGATÁS terhére elszámolni!" sqref="I47:I61" xr:uid="{C86A87DE-BC93-4F6E-BD7B-FAB21CD713BB}">
      <formula1>0</formula1>
    </dataValidation>
    <dataValidation type="decimal" allowBlank="1" showInputMessage="1" showErrorMessage="1" error="Az egyéb forrás terhére elszámolni kívánt összeg nem haladhatja meg a bruttó összeget!" sqref="H47:H61" xr:uid="{6D5443A4-57A5-47F0-8BE4-C4801D71AA7B}">
      <formula1>0</formula1>
      <formula2>G47</formula2>
    </dataValidation>
    <dataValidation type="decimal" allowBlank="1" showInputMessage="1" showErrorMessage="1" error="Az egyéb forrás valamint a támogatás  terhére elszámolni kívánt összeg együtt nem haladhatja meg a bruttó összeget!" sqref="H30:H44 H18:H27" xr:uid="{D6DD2BF8-4F33-4F5B-BAC1-476546E840A6}">
      <formula1>0</formula1>
      <formula2>G18-I18</formula2>
    </dataValidation>
    <dataValidation allowBlank="1" showInputMessage="1" showErrorMessage="1" error="A kifizetés dátuma a Támogatási Szerződésben meghatározott tevékenységi idő után max. 30 nappal lehet!" sqref="E47:E61" xr:uid="{628E64F6-7892-48F1-94A0-8F7E675445DB}"/>
  </dataValidations>
  <printOptions horizontalCentered="1"/>
  <pageMargins left="0.23622047244094491" right="0.23622047244094491" top="0.19685039370078741" bottom="0.15748031496062992" header="0.31496062992125984" footer="0.31496062992125984"/>
  <pageSetup paperSize="9" scale="51" orientation="portrait" r:id="rId1"/>
  <ignoredErrors>
    <ignoredError sqref="A16:A44 F30:F44 A47:A61" unlockedFormula="1"/>
  </ignoredErrors>
  <drawing r:id="rId2"/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0" id="{640CB40A-416F-4DC2-9F93-EB2BDF0A2A8A}">
            <xm:f>AND(C18&lt;&gt;0,'dologi költségek'!$F$7&lt;&gt;"",'dologi költségek'!$J$7&lt;&gt;"",OR(C18&lt;'dologi költségek'!$F$7,C18&gt;'dologi költségek'!$J$7))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C18:C27 C30:C44 C47:C61</xm:sqref>
        </x14:conditionalFormatting>
        <x14:conditionalFormatting xmlns:xm="http://schemas.microsoft.com/office/excel/2006/main">
          <x14:cfRule type="expression" priority="49" id="{303F7E71-1F23-426A-945A-ED0F4BD578B9}">
            <xm:f>AND(D18&lt;&gt;0,'dologi költségek'!$F$7&lt;&gt;"",'dologi költségek'!$J$7&lt;&gt;"",OR(D18&lt;'dologi költségek'!$F$7,D18&gt;'dologi költségek'!$J$7))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D18:D27 D30:D44 D47:D61</xm:sqref>
        </x14:conditionalFormatting>
        <x14:conditionalFormatting xmlns:xm="http://schemas.microsoft.com/office/excel/2006/main">
          <x14:cfRule type="expression" priority="48" id="{958641FA-6434-4B3C-9214-F78387ED3796}">
            <xm:f>AND(E18&lt;&gt;0,'dologi költségek'!$F$7&lt;&gt;"",'dologi költségek'!$J$7&lt;&gt;"",OR(E18&lt;'dologi költségek'!$F$7,E18&gt;'dologi költségek'!$J$7+30))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E18:E27 E30:E44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date" allowBlank="1" showInputMessage="1" showErrorMessage="1" error="A tevékenység vagy megbízási időszak kezdete a Támogatási Szerződésben meghatározott tevékenységi időn kívül nem eshet!" xr:uid="{28A6C5AE-BCA8-4CCA-B237-23CE33307AF3}">
          <x14:formula1>
            <xm:f>'dologi költségek'!$F$7</xm:f>
          </x14:formula1>
          <x14:formula2>
            <xm:f>'dologi költségek'!$J$7</xm:f>
          </x14:formula2>
          <xm:sqref>C18:C27 C30:C44 C47:C61</xm:sqref>
        </x14:dataValidation>
        <x14:dataValidation type="date" allowBlank="1" showInputMessage="1" showErrorMessage="1" error="A tevékenység vagy megbízási időszak vége a Támogatási Szerződésben meghatározott tevékenységi időn kívül nem eshet!" xr:uid="{C3926C95-1276-40B7-92C2-152F71015637}">
          <x14:formula1>
            <xm:f>'dologi költségek'!$F$7</xm:f>
          </x14:formula1>
          <x14:formula2>
            <xm:f>'dologi költségek'!$J$7</xm:f>
          </x14:formula2>
          <xm:sqref>D18:D27 D30:D44 D47:D61</xm:sqref>
        </x14:dataValidation>
        <x14:dataValidation type="date" allowBlank="1" showInputMessage="1" showErrorMessage="1" error="A kifizetés dátuma a Támogatási Szerződésben meghatározott tevékenységi idő után max. 30 nappal lehet!" xr:uid="{68C72FAB-1B2A-4F4B-AAD1-3874EF82F269}">
          <x14:formula1>
            <xm:f>'dologi költségek'!$F$7</xm:f>
          </x14:formula1>
          <x14:formula2>
            <xm:f>'dologi költségek'!$J$7+30</xm:f>
          </x14:formula2>
          <xm:sqref>E18:E27 E30:E44</xm:sqref>
        </x14:dataValidation>
        <x14:dataValidation type="list" allowBlank="1" showInputMessage="1" showErrorMessage="1" xr:uid="{3321863B-56DF-4D47-A5CA-F7A5E03C69DD}">
          <x14:formula1>
            <xm:f>'rejtett fül listával'!$B$2</xm:f>
          </x14:formula1>
          <xm:sqref>B47:B61</xm:sqref>
        </x14:dataValidation>
        <x14:dataValidation type="list" allowBlank="1" showInputMessage="1" showErrorMessage="1" xr:uid="{34E8927F-4DCC-4BB5-92DE-51E51C6F4557}">
          <x14:formula1>
            <xm:f>'elszámolás összesítő'!$A$20:$A$24</xm:f>
          </x14:formula1>
          <xm:sqref>B18:B27</xm:sqref>
        </x14:dataValidation>
        <x14:dataValidation type="list" allowBlank="1" showInputMessage="1" showErrorMessage="1" xr:uid="{86C22B83-FC5F-43DA-ADC0-8906D4952318}">
          <x14:formula1>
            <xm:f>'elszámolás összesítő'!$A$38:$A$45</xm:f>
          </x14:formula1>
          <xm:sqref>B30:B44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B93B1-6F9D-4237-902A-2D75295A26FE}">
  <dimension ref="A1:AC68"/>
  <sheetViews>
    <sheetView zoomScale="70" zoomScaleNormal="70" workbookViewId="0">
      <selection activeCell="B1" sqref="B1"/>
    </sheetView>
  </sheetViews>
  <sheetFormatPr defaultColWidth="8.7109375" defaultRowHeight="15" x14ac:dyDescent="0.25"/>
  <cols>
    <col min="1" max="1" width="58.85546875" style="173" customWidth="1"/>
    <col min="2" max="3" width="20.140625" style="74" customWidth="1"/>
    <col min="4" max="4" width="4.5703125" style="73" customWidth="1"/>
    <col min="5" max="5" width="11.5703125" style="74" customWidth="1"/>
    <col min="6" max="6" width="31.28515625" style="71" customWidth="1"/>
    <col min="7" max="7" width="4.5703125" style="71" customWidth="1"/>
    <col min="8" max="8" width="56.140625" style="71" customWidth="1"/>
    <col min="9" max="10" width="19.28515625" style="74" customWidth="1"/>
    <col min="11" max="11" width="16.140625" style="74" customWidth="1"/>
    <col min="12" max="12" width="4.5703125" style="77" customWidth="1"/>
    <col min="13" max="13" width="10.5703125" style="77" customWidth="1"/>
    <col min="14" max="16384" width="8.7109375" style="71"/>
  </cols>
  <sheetData>
    <row r="1" spans="1:29" ht="15.6" customHeight="1" x14ac:dyDescent="0.25">
      <c r="A1" s="167" t="str">
        <f>+'személyi költségek'!A5</f>
        <v>Projekt azonosítószáma (OC-MUV/4-2022/xxxxxx):</v>
      </c>
      <c r="B1" s="219">
        <f>'dologi költségek'!F5</f>
        <v>0</v>
      </c>
      <c r="C1" s="197"/>
      <c r="H1" s="394" t="s">
        <v>103</v>
      </c>
      <c r="I1" s="395"/>
      <c r="J1" s="395"/>
      <c r="K1" s="396"/>
    </row>
    <row r="2" spans="1:29" ht="15.6" customHeight="1" x14ac:dyDescent="0.25">
      <c r="A2" s="167" t="str">
        <f>+'személyi költségek'!A6</f>
        <v>A támogatás tárgya:</v>
      </c>
      <c r="B2" s="195">
        <f>'dologi költségek'!F6</f>
        <v>0</v>
      </c>
      <c r="C2" s="197"/>
      <c r="D2" s="194"/>
      <c r="H2" s="397"/>
      <c r="I2" s="398"/>
      <c r="J2" s="398"/>
      <c r="K2" s="399"/>
    </row>
    <row r="3" spans="1:29" ht="15.6" customHeight="1" x14ac:dyDescent="0.25">
      <c r="A3" s="167" t="str">
        <f>+'személyi költségek'!A7</f>
        <v xml:space="preserve">Hatályos Támogatási Szerződés szerinti tevékenység időtartama: </v>
      </c>
      <c r="B3" s="196" t="str">
        <f>IF(AND('dologi költségek'!F7="",'dologi költségek'!J7="")=TRUE,"",IF(AND('dologi költségek'!F7="",'dologi költségek'!J7&lt;&gt;"")=TRUE," - "&amp;TEXT('dologi költségek'!J7,"éééé.hh.nn."),IF(AND('dologi költségek'!F7&lt;&gt;"",'dologi költségek'!J7="")=TRUE,TEXT('dologi költségek'!F7,"éééé.hh.nn."&amp;" - "),TEXT('dologi költségek'!F7,"éééé.hh.nn.")&amp;" - "&amp;TEXT('dologi költségek'!J7,"éééé.hh.nn."))))</f>
        <v/>
      </c>
      <c r="C3" s="197"/>
      <c r="D3" s="194"/>
      <c r="H3" s="397"/>
      <c r="I3" s="398"/>
      <c r="J3" s="398"/>
      <c r="K3" s="399"/>
    </row>
    <row r="4" spans="1:29" x14ac:dyDescent="0.25">
      <c r="A4" s="167" t="str">
        <f>+'személyi költségek'!A8</f>
        <v>ÁFA levonási joggal rendelkezik:</v>
      </c>
      <c r="B4" s="195">
        <f>'dologi költségek'!F8</f>
        <v>0</v>
      </c>
      <c r="C4" s="197"/>
      <c r="D4" s="194"/>
      <c r="H4" s="397"/>
      <c r="I4" s="398"/>
      <c r="J4" s="398"/>
      <c r="K4" s="399"/>
    </row>
    <row r="5" spans="1:29" ht="16.5" thickBot="1" x14ac:dyDescent="0.3">
      <c r="A5" s="167" t="str">
        <f>+'személyi költségek'!A9</f>
        <v>Támogatási Szerződésben meghatározott támogatási összeg:</v>
      </c>
      <c r="B5" s="220">
        <f>'dologi költségek'!F9</f>
        <v>0</v>
      </c>
      <c r="C5" s="197"/>
      <c r="D5" s="194"/>
      <c r="H5" s="400"/>
      <c r="I5" s="401"/>
      <c r="J5" s="401"/>
      <c r="K5" s="402"/>
      <c r="L5" s="94"/>
      <c r="M5" s="94"/>
      <c r="N5" s="67"/>
    </row>
    <row r="6" spans="1:29" s="67" customFormat="1" ht="15.75" x14ac:dyDescent="0.25">
      <c r="A6" s="167" t="str">
        <f>+'személyi költségek'!A10</f>
        <v>Támogatási Szerződésben meghatározott támogatási intenzitás:</v>
      </c>
      <c r="B6" s="235">
        <f>'dologi költségek'!F10</f>
        <v>0</v>
      </c>
      <c r="C6" s="197"/>
      <c r="D6" s="194"/>
      <c r="E6" s="74"/>
      <c r="F6" s="71"/>
      <c r="H6" s="238"/>
      <c r="I6" s="239"/>
      <c r="J6" s="240"/>
      <c r="K6" s="241"/>
      <c r="L6" s="94"/>
      <c r="M6" s="94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</row>
    <row r="7" spans="1:29" ht="15.75" x14ac:dyDescent="0.25">
      <c r="A7" s="167" t="str">
        <f>+'személyi költségek'!A11</f>
        <v>Kedvezményezett neve:</v>
      </c>
      <c r="B7" s="219">
        <f>'dologi költségek'!F11</f>
        <v>0</v>
      </c>
      <c r="C7" s="197"/>
      <c r="D7" s="194"/>
      <c r="H7" s="403" t="s">
        <v>104</v>
      </c>
      <c r="I7" s="404">
        <v>0.2</v>
      </c>
      <c r="J7" s="94"/>
      <c r="K7" s="242"/>
      <c r="L7" s="94"/>
      <c r="M7" s="94"/>
      <c r="N7" s="67"/>
    </row>
    <row r="8" spans="1:29" ht="15.75" x14ac:dyDescent="0.25">
      <c r="A8" s="167" t="str">
        <f>+'személyi költségek'!A12</f>
        <v>Kedvezményezett képviselője:</v>
      </c>
      <c r="B8" s="195">
        <f>'dologi költségek'!F12</f>
        <v>0</v>
      </c>
      <c r="D8" s="194"/>
      <c r="H8" s="403"/>
      <c r="I8" s="404"/>
      <c r="J8" s="94"/>
      <c r="K8" s="242"/>
      <c r="L8" s="94"/>
      <c r="M8" s="94"/>
      <c r="N8" s="67"/>
    </row>
    <row r="9" spans="1:29" ht="16.5" thickBot="1" x14ac:dyDescent="0.3">
      <c r="A9" s="168" t="str">
        <f>+'személyi költségek'!A13</f>
        <v>Jelen elszámolás összeállítójának neve, telefonszáma, e-mail címe:</v>
      </c>
      <c r="B9" s="195">
        <f>'dologi költségek'!F13</f>
        <v>0</v>
      </c>
      <c r="C9" s="222"/>
      <c r="D9" s="194"/>
      <c r="E9" s="411" t="s">
        <v>118</v>
      </c>
      <c r="F9" s="412"/>
      <c r="H9" s="243"/>
      <c r="I9" s="244"/>
      <c r="J9" s="244"/>
      <c r="K9" s="245"/>
      <c r="L9" s="94"/>
      <c r="M9" s="94"/>
      <c r="N9" s="67"/>
    </row>
    <row r="10" spans="1:29" ht="16.5" thickBot="1" x14ac:dyDescent="0.3">
      <c r="A10" s="187" t="s">
        <v>105</v>
      </c>
      <c r="B10" s="301">
        <f>B6</f>
        <v>0</v>
      </c>
      <c r="C10" s="236" t="str">
        <f>+'dologi költségek'!N4</f>
        <v/>
      </c>
      <c r="D10" s="72"/>
      <c r="E10" s="413"/>
      <c r="F10" s="414"/>
      <c r="H10" s="100" t="s">
        <v>106</v>
      </c>
      <c r="I10" s="101">
        <f>I49</f>
        <v>0</v>
      </c>
      <c r="J10" s="101">
        <f>J49</f>
        <v>0</v>
      </c>
      <c r="K10" s="102">
        <f t="shared" ref="K10" si="0">I10-J10</f>
        <v>0</v>
      </c>
      <c r="L10" s="94"/>
      <c r="M10" s="94"/>
      <c r="N10" s="67"/>
    </row>
    <row r="11" spans="1:29" ht="48" thickBot="1" x14ac:dyDescent="0.3">
      <c r="A11" s="169" t="s">
        <v>107</v>
      </c>
      <c r="B11" s="234" t="s">
        <v>108</v>
      </c>
      <c r="C11" s="234" t="s">
        <v>109</v>
      </c>
      <c r="D11" s="66"/>
      <c r="E11" s="413"/>
      <c r="F11" s="414"/>
      <c r="H11" s="98" t="s">
        <v>110</v>
      </c>
      <c r="I11" s="237" t="s">
        <v>108</v>
      </c>
      <c r="J11" s="237" t="s">
        <v>109</v>
      </c>
      <c r="K11" s="99" t="s">
        <v>111</v>
      </c>
      <c r="L11" s="95"/>
    </row>
    <row r="12" spans="1:29" ht="16.5" thickBot="1" x14ac:dyDescent="0.3">
      <c r="A12" s="170" t="s">
        <v>112</v>
      </c>
      <c r="B12" s="188">
        <f>B13+B18+B36</f>
        <v>0</v>
      </c>
      <c r="C12" s="103">
        <f>C13+C18+C36</f>
        <v>0</v>
      </c>
      <c r="D12" s="68"/>
      <c r="E12" s="415"/>
      <c r="F12" s="416"/>
      <c r="H12" s="30" t="s">
        <v>113</v>
      </c>
      <c r="I12" s="31">
        <f>SUM(I13:I17)</f>
        <v>0</v>
      </c>
      <c r="J12" s="31">
        <f>SUM(J13:J17)</f>
        <v>0</v>
      </c>
      <c r="K12" s="31">
        <f>ROUND(SUM(K13:K17),0)</f>
        <v>0</v>
      </c>
      <c r="L12" s="68" t="s">
        <v>114</v>
      </c>
      <c r="M12" s="69">
        <f>$I$10*$I$7</f>
        <v>0</v>
      </c>
      <c r="N12" s="70" t="str">
        <f>"max."&amp;" "&amp;$I$7*100&amp;"%"</f>
        <v>max. 20%</v>
      </c>
    </row>
    <row r="13" spans="1:29" ht="16.5" thickBot="1" x14ac:dyDescent="0.3">
      <c r="A13" s="171" t="s">
        <v>221</v>
      </c>
      <c r="B13" s="37">
        <f>ROUND(B14,0)</f>
        <v>0</v>
      </c>
      <c r="C13" s="29">
        <f>ROUND(C14,0)</f>
        <v>0</v>
      </c>
      <c r="D13" s="68" t="s">
        <v>114</v>
      </c>
      <c r="E13" s="69">
        <f>B12*10%</f>
        <v>0</v>
      </c>
      <c r="F13" s="70" t="s">
        <v>115</v>
      </c>
      <c r="H13" s="62" t="s">
        <v>116</v>
      </c>
      <c r="I13" s="75">
        <f>SUM(B20,B38)</f>
        <v>0</v>
      </c>
      <c r="J13" s="75">
        <f>SUM(C20,C38)</f>
        <v>0</v>
      </c>
      <c r="K13" s="64">
        <f t="shared" ref="K13:K17" si="1">I13-J13</f>
        <v>0</v>
      </c>
    </row>
    <row r="14" spans="1:29" ht="15.75" thickBot="1" x14ac:dyDescent="0.3">
      <c r="A14" s="32" t="s">
        <v>123</v>
      </c>
      <c r="B14" s="189">
        <f>SUM(B15:B17)</f>
        <v>0</v>
      </c>
      <c r="C14" s="33">
        <f>SUM(C15:C17)</f>
        <v>0</v>
      </c>
      <c r="D14" s="68"/>
      <c r="E14" s="69"/>
      <c r="F14" s="70"/>
      <c r="H14" s="62" t="s">
        <v>234</v>
      </c>
      <c r="I14" s="75">
        <f>SUM(B22,B40)</f>
        <v>0</v>
      </c>
      <c r="J14" s="75">
        <f>SUM(C22,C40)</f>
        <v>0</v>
      </c>
      <c r="K14" s="64">
        <f t="shared" si="1"/>
        <v>0</v>
      </c>
    </row>
    <row r="15" spans="1:29" x14ac:dyDescent="0.25">
      <c r="A15" s="65" t="s">
        <v>223</v>
      </c>
      <c r="B15" s="35"/>
      <c r="C15" s="64">
        <f>SUMIF('dologi költségek'!B:B,A15,'dologi költségek'!N:N)</f>
        <v>0</v>
      </c>
      <c r="D15" s="68"/>
      <c r="E15" s="69"/>
      <c r="F15" s="70"/>
      <c r="H15" s="62" t="s">
        <v>119</v>
      </c>
      <c r="I15" s="75">
        <f>+B41</f>
        <v>0</v>
      </c>
      <c r="J15" s="75">
        <f>+C41</f>
        <v>0</v>
      </c>
      <c r="K15" s="64">
        <f t="shared" si="1"/>
        <v>0</v>
      </c>
    </row>
    <row r="16" spans="1:29" x14ac:dyDescent="0.25">
      <c r="A16" s="65" t="s">
        <v>225</v>
      </c>
      <c r="B16" s="35"/>
      <c r="C16" s="64">
        <f>SUMIF('dologi költségek'!B:B,A16,'dologi költségek'!N:N)</f>
        <v>0</v>
      </c>
      <c r="D16" s="68"/>
      <c r="E16" s="69"/>
      <c r="F16" s="70"/>
      <c r="H16" s="62" t="s">
        <v>235</v>
      </c>
      <c r="I16" s="75">
        <f>B23+B44</f>
        <v>0</v>
      </c>
      <c r="J16" s="75">
        <f>C23+C44</f>
        <v>0</v>
      </c>
      <c r="K16" s="64">
        <f t="shared" si="1"/>
        <v>0</v>
      </c>
    </row>
    <row r="17" spans="1:14" ht="15.75" thickBot="1" x14ac:dyDescent="0.3">
      <c r="A17" s="65" t="s">
        <v>224</v>
      </c>
      <c r="B17" s="35"/>
      <c r="C17" s="64">
        <f>ROUND(SUMIF('dologi költségek'!B:B,A17,'dologi költségek'!N:N),0)</f>
        <v>0</v>
      </c>
      <c r="D17" s="68" t="s">
        <v>114</v>
      </c>
      <c r="E17" s="69">
        <f>B12*2%</f>
        <v>0</v>
      </c>
      <c r="F17" s="70" t="s">
        <v>126</v>
      </c>
      <c r="H17" s="62" t="s">
        <v>120</v>
      </c>
      <c r="I17" s="75">
        <f>+B42</f>
        <v>0</v>
      </c>
      <c r="J17" s="75">
        <f>+C42</f>
        <v>0</v>
      </c>
      <c r="K17" s="64">
        <f t="shared" si="1"/>
        <v>0</v>
      </c>
    </row>
    <row r="18" spans="1:14" ht="16.5" thickBot="1" x14ac:dyDescent="0.3">
      <c r="A18" s="171" t="s">
        <v>128</v>
      </c>
      <c r="B18" s="37">
        <f>ROUND(B19+B25,0)</f>
        <v>0</v>
      </c>
      <c r="C18" s="29">
        <f>ROUND(C19+C25,0)</f>
        <v>0</v>
      </c>
      <c r="D18" s="68" t="s">
        <v>114</v>
      </c>
      <c r="E18" s="69">
        <f>B12*10%</f>
        <v>0</v>
      </c>
      <c r="F18" s="70" t="s">
        <v>115</v>
      </c>
      <c r="H18" s="30" t="s">
        <v>121</v>
      </c>
      <c r="I18" s="31">
        <f>SUM(I19:I21)</f>
        <v>0</v>
      </c>
      <c r="J18" s="31">
        <f>SUM(J19:J21)</f>
        <v>0</v>
      </c>
      <c r="K18" s="31">
        <f>ROUND(SUM(K19:K21),0)</f>
        <v>0</v>
      </c>
      <c r="L18" s="68" t="s">
        <v>114</v>
      </c>
      <c r="M18" s="69">
        <f>$I$10*$I$7</f>
        <v>0</v>
      </c>
      <c r="N18" s="70" t="str">
        <f>"max."&amp;" "&amp;$I$7*100&amp;"%"</f>
        <v>max. 20%</v>
      </c>
    </row>
    <row r="19" spans="1:14" ht="15.75" thickBot="1" x14ac:dyDescent="0.3">
      <c r="A19" s="32" t="s">
        <v>117</v>
      </c>
      <c r="B19" s="189">
        <f>SUM(B20:B24)</f>
        <v>0</v>
      </c>
      <c r="C19" s="33">
        <f>SUM(C20:C24)</f>
        <v>0</v>
      </c>
      <c r="D19" s="68"/>
      <c r="E19" s="69"/>
      <c r="F19" s="70"/>
      <c r="H19" s="62" t="s">
        <v>122</v>
      </c>
      <c r="I19" s="75">
        <f>+SUM(B21,B39)</f>
        <v>0</v>
      </c>
      <c r="J19" s="75">
        <f>+SUM(C21,C39)</f>
        <v>0</v>
      </c>
      <c r="K19" s="64">
        <f t="shared" ref="K19:K21" si="2">I19-J19</f>
        <v>0</v>
      </c>
      <c r="L19" s="68"/>
      <c r="M19" s="69"/>
      <c r="N19" s="70"/>
    </row>
    <row r="20" spans="1:14" x14ac:dyDescent="0.25">
      <c r="A20" s="61" t="s">
        <v>131</v>
      </c>
      <c r="B20" s="34"/>
      <c r="C20" s="63">
        <f>SUMIF('személyi költségek'!B:B,A20,'személyi költségek'!I:I)</f>
        <v>0</v>
      </c>
      <c r="D20" s="68"/>
      <c r="E20" s="71"/>
      <c r="H20" s="62" t="s">
        <v>236</v>
      </c>
      <c r="I20" s="75">
        <f>+SUM(B24,B45)</f>
        <v>0</v>
      </c>
      <c r="J20" s="75">
        <f>+SUM(C24,C45)</f>
        <v>0</v>
      </c>
      <c r="K20" s="64">
        <f t="shared" si="2"/>
        <v>0</v>
      </c>
      <c r="L20" s="68"/>
      <c r="M20" s="69"/>
      <c r="N20" s="70"/>
    </row>
    <row r="21" spans="1:14" ht="15.75" thickBot="1" x14ac:dyDescent="0.3">
      <c r="A21" s="62" t="s">
        <v>132</v>
      </c>
      <c r="B21" s="35"/>
      <c r="C21" s="64">
        <f>SUMIF('személyi költségek'!B:B,A21,'személyi költségek'!I:I)</f>
        <v>0</v>
      </c>
      <c r="D21" s="68"/>
      <c r="E21" s="71"/>
      <c r="H21" s="62" t="s">
        <v>124</v>
      </c>
      <c r="I21" s="75">
        <f>+B43</f>
        <v>0</v>
      </c>
      <c r="J21" s="75">
        <f>+C43</f>
        <v>0</v>
      </c>
      <c r="K21" s="64">
        <f t="shared" si="2"/>
        <v>0</v>
      </c>
      <c r="L21" s="68"/>
      <c r="M21" s="69"/>
      <c r="N21" s="70"/>
    </row>
    <row r="22" spans="1:14" ht="15.75" thickBot="1" x14ac:dyDescent="0.3">
      <c r="A22" s="62" t="s">
        <v>219</v>
      </c>
      <c r="B22" s="35"/>
      <c r="C22" s="64">
        <f>SUMIF('személyi költségek'!B:B,A22,'személyi költségek'!I:I)</f>
        <v>0</v>
      </c>
      <c r="D22" s="68"/>
      <c r="E22" s="71"/>
      <c r="H22" s="30" t="s">
        <v>125</v>
      </c>
      <c r="I22" s="31">
        <f>SUM(I23:I44)</f>
        <v>0</v>
      </c>
      <c r="J22" s="31">
        <f>SUM(J23:J44)</f>
        <v>0</v>
      </c>
      <c r="K22" s="31">
        <f>ROUND(SUM(K23:K44),0)</f>
        <v>0</v>
      </c>
      <c r="L22" s="68" t="s">
        <v>114</v>
      </c>
      <c r="M22" s="69">
        <f>$I$10*$I$7</f>
        <v>0</v>
      </c>
      <c r="N22" s="70" t="str">
        <f>"max."&amp;" "&amp;$I$7*100&amp;"%"</f>
        <v>max. 20%</v>
      </c>
    </row>
    <row r="23" spans="1:14" x14ac:dyDescent="0.25">
      <c r="A23" s="62" t="s">
        <v>229</v>
      </c>
      <c r="B23" s="35"/>
      <c r="C23" s="64">
        <f>SUMIF('személyi költségek'!B:B,A23,'személyi költségek'!I:I)</f>
        <v>0</v>
      </c>
      <c r="D23" s="68"/>
      <c r="E23" s="71"/>
      <c r="H23" s="62" t="s">
        <v>127</v>
      </c>
      <c r="I23" s="75">
        <f>B15</f>
        <v>0</v>
      </c>
      <c r="J23" s="75">
        <f>C15</f>
        <v>0</v>
      </c>
      <c r="K23" s="64">
        <f t="shared" ref="K23:K44" si="3">I23-J23</f>
        <v>0</v>
      </c>
    </row>
    <row r="24" spans="1:14" ht="15.75" thickBot="1" x14ac:dyDescent="0.3">
      <c r="A24" s="62" t="s">
        <v>239</v>
      </c>
      <c r="B24" s="303"/>
      <c r="C24" s="64">
        <f>SUMIF('személyi költségek'!B:B,A24,'személyi költségek'!I:I)</f>
        <v>0</v>
      </c>
      <c r="D24" s="68"/>
      <c r="E24" s="71"/>
      <c r="H24" s="62" t="s">
        <v>129</v>
      </c>
      <c r="I24" s="75">
        <f>B17</f>
        <v>0</v>
      </c>
      <c r="J24" s="75">
        <f>C17</f>
        <v>0</v>
      </c>
      <c r="K24" s="64">
        <f t="shared" si="3"/>
        <v>0</v>
      </c>
    </row>
    <row r="25" spans="1:14" ht="15.75" thickBot="1" x14ac:dyDescent="0.3">
      <c r="A25" s="32" t="s">
        <v>123</v>
      </c>
      <c r="B25" s="189">
        <f>SUM(B26:B35)</f>
        <v>0</v>
      </c>
      <c r="C25" s="33">
        <f>SUM(C26:C35)</f>
        <v>0</v>
      </c>
      <c r="D25" s="68"/>
      <c r="E25" s="69"/>
      <c r="F25" s="70"/>
      <c r="H25" s="62" t="s">
        <v>130</v>
      </c>
      <c r="I25" s="75">
        <f>SUM(B26,B47)</f>
        <v>0</v>
      </c>
      <c r="J25" s="75">
        <f>SUM(C26,C47)</f>
        <v>0</v>
      </c>
      <c r="K25" s="64">
        <f t="shared" si="3"/>
        <v>0</v>
      </c>
    </row>
    <row r="26" spans="1:14" x14ac:dyDescent="0.25">
      <c r="A26" s="62" t="s">
        <v>137</v>
      </c>
      <c r="B26" s="36"/>
      <c r="C26" s="63">
        <f>SUMIF('dologi költségek'!B:B,A26,'dologi költségek'!N:N)</f>
        <v>0</v>
      </c>
      <c r="D26" s="68"/>
      <c r="E26" s="69"/>
      <c r="F26" s="70"/>
      <c r="H26" s="62" t="s">
        <v>133</v>
      </c>
      <c r="I26" s="75">
        <f>B27</f>
        <v>0</v>
      </c>
      <c r="J26" s="75">
        <f>C27</f>
        <v>0</v>
      </c>
      <c r="K26" s="64">
        <f t="shared" si="3"/>
        <v>0</v>
      </c>
    </row>
    <row r="27" spans="1:14" x14ac:dyDescent="0.25">
      <c r="A27" s="62" t="s">
        <v>141</v>
      </c>
      <c r="B27" s="36"/>
      <c r="C27" s="64">
        <f>SUMIF('dologi költségek'!B:B,A27,'dologi költségek'!N:N)</f>
        <v>0</v>
      </c>
      <c r="D27" s="68"/>
      <c r="E27" s="69"/>
      <c r="F27" s="70"/>
      <c r="H27" s="62" t="s">
        <v>134</v>
      </c>
      <c r="I27" s="75">
        <f>B28</f>
        <v>0</v>
      </c>
      <c r="J27" s="75">
        <f>C28</f>
        <v>0</v>
      </c>
      <c r="K27" s="64">
        <f t="shared" si="3"/>
        <v>0</v>
      </c>
    </row>
    <row r="28" spans="1:14" x14ac:dyDescent="0.25">
      <c r="A28" s="62" t="s">
        <v>143</v>
      </c>
      <c r="B28" s="36"/>
      <c r="C28" s="64">
        <f>SUMIF('dologi költségek'!B:B,A28,'dologi költségek'!N:N)</f>
        <v>0</v>
      </c>
      <c r="D28" s="68"/>
      <c r="E28" s="69"/>
      <c r="F28" s="70"/>
      <c r="H28" s="62" t="s">
        <v>135</v>
      </c>
      <c r="I28" s="75">
        <f>B32</f>
        <v>0</v>
      </c>
      <c r="J28" s="75">
        <f>C32</f>
        <v>0</v>
      </c>
      <c r="K28" s="64">
        <f t="shared" si="3"/>
        <v>0</v>
      </c>
    </row>
    <row r="29" spans="1:14" x14ac:dyDescent="0.25">
      <c r="A29" s="111" t="s">
        <v>226</v>
      </c>
      <c r="B29" s="36"/>
      <c r="C29" s="64">
        <f>SUMIF('dologi költségek'!B:B,A29,'dologi költségek'!N:N)</f>
        <v>0</v>
      </c>
      <c r="D29" s="68"/>
      <c r="E29" s="69"/>
      <c r="F29" s="70"/>
      <c r="H29" s="62" t="s">
        <v>136</v>
      </c>
      <c r="I29" s="75">
        <f>B33</f>
        <v>0</v>
      </c>
      <c r="J29" s="75">
        <f>C33</f>
        <v>0</v>
      </c>
      <c r="K29" s="64">
        <f t="shared" si="3"/>
        <v>0</v>
      </c>
    </row>
    <row r="30" spans="1:14" x14ac:dyDescent="0.25">
      <c r="A30" s="111" t="s">
        <v>227</v>
      </c>
      <c r="B30" s="36"/>
      <c r="C30" s="64">
        <f>SUMIF('dologi költségek'!B:B,A30,'dologi költségek'!N:N)</f>
        <v>0</v>
      </c>
      <c r="D30" s="68"/>
      <c r="E30" s="69"/>
      <c r="F30" s="70"/>
      <c r="H30" s="62" t="s">
        <v>138</v>
      </c>
      <c r="I30" s="75">
        <f t="shared" ref="I30:J35" si="4">+B48</f>
        <v>0</v>
      </c>
      <c r="J30" s="75">
        <f>+C48</f>
        <v>0</v>
      </c>
      <c r="K30" s="64">
        <f t="shared" si="3"/>
        <v>0</v>
      </c>
    </row>
    <row r="31" spans="1:14" x14ac:dyDescent="0.25">
      <c r="A31" s="78" t="s">
        <v>228</v>
      </c>
      <c r="B31" s="36"/>
      <c r="C31" s="64">
        <f>SUMIF('dologi költségek'!B:B,A31,'dologi költségek'!N:N)</f>
        <v>0</v>
      </c>
      <c r="D31" s="68"/>
      <c r="E31" s="69"/>
      <c r="F31" s="70"/>
      <c r="H31" s="62" t="s">
        <v>139</v>
      </c>
      <c r="I31" s="75">
        <f t="shared" si="4"/>
        <v>0</v>
      </c>
      <c r="J31" s="75">
        <f t="shared" si="4"/>
        <v>0</v>
      </c>
      <c r="K31" s="64">
        <f t="shared" si="3"/>
        <v>0</v>
      </c>
    </row>
    <row r="32" spans="1:14" x14ac:dyDescent="0.25">
      <c r="A32" s="62" t="s">
        <v>145</v>
      </c>
      <c r="B32" s="36"/>
      <c r="C32" s="64">
        <f>SUMIF('dologi költségek'!B:B,A32,'dologi költségek'!N:N)</f>
        <v>0</v>
      </c>
      <c r="D32" s="68"/>
      <c r="E32" s="69"/>
      <c r="F32" s="70"/>
      <c r="H32" s="62" t="s">
        <v>140</v>
      </c>
      <c r="I32" s="75">
        <f t="shared" si="4"/>
        <v>0</v>
      </c>
      <c r="J32" s="75">
        <f t="shared" si="4"/>
        <v>0</v>
      </c>
      <c r="K32" s="64">
        <f t="shared" si="3"/>
        <v>0</v>
      </c>
    </row>
    <row r="33" spans="1:14" x14ac:dyDescent="0.25">
      <c r="A33" s="62" t="s">
        <v>147</v>
      </c>
      <c r="B33" s="36"/>
      <c r="C33" s="64">
        <f>SUMIF('dologi költségek'!B:B,A33,'dologi költségek'!N:N)</f>
        <v>0</v>
      </c>
      <c r="D33" s="68"/>
      <c r="E33" s="69"/>
      <c r="F33" s="70"/>
      <c r="H33" s="62" t="s">
        <v>142</v>
      </c>
      <c r="I33" s="75">
        <f>+B16</f>
        <v>0</v>
      </c>
      <c r="J33" s="75">
        <f>+C16</f>
        <v>0</v>
      </c>
      <c r="K33" s="64">
        <f>I33-J33</f>
        <v>0</v>
      </c>
    </row>
    <row r="34" spans="1:14" x14ac:dyDescent="0.25">
      <c r="A34" s="65" t="s">
        <v>231</v>
      </c>
      <c r="B34" s="302"/>
      <c r="C34" s="64">
        <f>SUMIF('dologi költségek'!B:B,A34,'dologi költségek'!N:N)</f>
        <v>0</v>
      </c>
      <c r="D34" s="68"/>
      <c r="E34" s="69"/>
      <c r="F34" s="70"/>
      <c r="H34" s="62" t="s">
        <v>144</v>
      </c>
      <c r="I34" s="75">
        <f t="shared" si="4"/>
        <v>0</v>
      </c>
      <c r="J34" s="75">
        <f>+C52</f>
        <v>0</v>
      </c>
      <c r="K34" s="64">
        <f t="shared" si="3"/>
        <v>0</v>
      </c>
    </row>
    <row r="35" spans="1:14" ht="15.75" thickBot="1" x14ac:dyDescent="0.3">
      <c r="A35" s="83" t="s">
        <v>149</v>
      </c>
      <c r="B35" s="38"/>
      <c r="C35" s="76">
        <f>SUMIF('dologi költségek'!B:B,A35,'dologi költségek'!N:N)</f>
        <v>0</v>
      </c>
      <c r="D35" s="68"/>
      <c r="E35" s="69"/>
      <c r="F35" s="70"/>
      <c r="H35" s="62" t="s">
        <v>146</v>
      </c>
      <c r="I35" s="75">
        <f t="shared" si="4"/>
        <v>0</v>
      </c>
      <c r="J35" s="75">
        <f t="shared" si="4"/>
        <v>0</v>
      </c>
      <c r="K35" s="64">
        <f t="shared" si="3"/>
        <v>0</v>
      </c>
    </row>
    <row r="36" spans="1:14" ht="16.5" thickBot="1" x14ac:dyDescent="0.3">
      <c r="A36" s="172" t="s">
        <v>151</v>
      </c>
      <c r="B36" s="190">
        <f>ROUND(B37+B46+B60,0)</f>
        <v>0</v>
      </c>
      <c r="C36" s="37">
        <f>ROUND(C37+C46+C60,0)</f>
        <v>0</v>
      </c>
      <c r="D36" s="68"/>
      <c r="E36" s="69"/>
      <c r="F36" s="70"/>
      <c r="H36" s="62" t="s">
        <v>148</v>
      </c>
      <c r="I36" s="75">
        <f>B29</f>
        <v>0</v>
      </c>
      <c r="J36" s="75">
        <f>C29</f>
        <v>0</v>
      </c>
      <c r="K36" s="64">
        <f t="shared" si="3"/>
        <v>0</v>
      </c>
    </row>
    <row r="37" spans="1:14" ht="15.75" thickBot="1" x14ac:dyDescent="0.3">
      <c r="A37" s="32" t="s">
        <v>117</v>
      </c>
      <c r="B37" s="189">
        <f>SUM(B38:B45)</f>
        <v>0</v>
      </c>
      <c r="C37" s="33">
        <f>SUM(C38:C45)</f>
        <v>0</v>
      </c>
      <c r="D37" s="68"/>
      <c r="E37" s="69"/>
      <c r="F37" s="70"/>
      <c r="H37" s="62" t="s">
        <v>150</v>
      </c>
      <c r="I37" s="75">
        <f>B30</f>
        <v>0</v>
      </c>
      <c r="J37" s="75">
        <f>C30</f>
        <v>0</v>
      </c>
      <c r="K37" s="64">
        <f t="shared" si="3"/>
        <v>0</v>
      </c>
    </row>
    <row r="38" spans="1:14" x14ac:dyDescent="0.25">
      <c r="A38" s="61" t="s">
        <v>154</v>
      </c>
      <c r="B38" s="34"/>
      <c r="C38" s="63">
        <f>SUMIF('személyi költségek'!B:B,A38,'személyi költségek'!I:I)</f>
        <v>0</v>
      </c>
      <c r="D38" s="68"/>
      <c r="E38" s="69"/>
      <c r="F38" s="70"/>
      <c r="H38" s="62" t="s">
        <v>152</v>
      </c>
      <c r="I38" s="75">
        <f>B54</f>
        <v>0</v>
      </c>
      <c r="J38" s="75">
        <f>+C54</f>
        <v>0</v>
      </c>
      <c r="K38" s="64">
        <f t="shared" si="3"/>
        <v>0</v>
      </c>
    </row>
    <row r="39" spans="1:14" x14ac:dyDescent="0.25">
      <c r="A39" s="78" t="s">
        <v>156</v>
      </c>
      <c r="B39" s="39"/>
      <c r="C39" s="82">
        <f>SUMIF('személyi költségek'!B:B,A39,'személyi költségek'!I:I)</f>
        <v>0</v>
      </c>
      <c r="D39" s="68"/>
      <c r="E39" s="69"/>
      <c r="F39" s="70"/>
      <c r="H39" s="62" t="s">
        <v>153</v>
      </c>
      <c r="I39" s="75">
        <f>+B55</f>
        <v>0</v>
      </c>
      <c r="J39" s="75">
        <f>+C55</f>
        <v>0</v>
      </c>
      <c r="K39" s="64">
        <f t="shared" si="3"/>
        <v>0</v>
      </c>
    </row>
    <row r="40" spans="1:14" x14ac:dyDescent="0.25">
      <c r="A40" s="166" t="s">
        <v>220</v>
      </c>
      <c r="B40" s="39"/>
      <c r="C40" s="82">
        <f>SUMIF('személyi költségek'!B:B,A40,'személyi költségek'!I:I)</f>
        <v>0</v>
      </c>
      <c r="D40" s="68"/>
      <c r="E40" s="69"/>
      <c r="F40" s="70"/>
      <c r="H40" s="62" t="s">
        <v>155</v>
      </c>
      <c r="I40" s="75">
        <f>+B56</f>
        <v>0</v>
      </c>
      <c r="J40" s="75">
        <f>+C56</f>
        <v>0</v>
      </c>
      <c r="K40" s="64">
        <f t="shared" si="3"/>
        <v>0</v>
      </c>
    </row>
    <row r="41" spans="1:14" x14ac:dyDescent="0.25">
      <c r="A41" s="166" t="s">
        <v>160</v>
      </c>
      <c r="B41" s="39"/>
      <c r="C41" s="82">
        <f>SUMIF('személyi költségek'!B:B,A41,'személyi költségek'!I:I)</f>
        <v>0</v>
      </c>
      <c r="D41" s="68"/>
      <c r="E41" s="69"/>
      <c r="F41" s="70"/>
      <c r="H41" s="62" t="s">
        <v>157</v>
      </c>
      <c r="I41" s="75">
        <f>B31</f>
        <v>0</v>
      </c>
      <c r="J41" s="75">
        <f>C31</f>
        <v>0</v>
      </c>
      <c r="K41" s="64">
        <f t="shared" si="3"/>
        <v>0</v>
      </c>
    </row>
    <row r="42" spans="1:14" ht="27.95" customHeight="1" x14ac:dyDescent="0.25">
      <c r="A42" s="81" t="s">
        <v>162</v>
      </c>
      <c r="B42" s="35"/>
      <c r="C42" s="82">
        <f>SUMIF('személyi költségek'!B:B,A42,'személyi költségek'!I:I)</f>
        <v>0</v>
      </c>
      <c r="D42" s="417" t="s">
        <v>163</v>
      </c>
      <c r="E42" s="418"/>
      <c r="F42" s="418"/>
      <c r="H42" s="62" t="s">
        <v>158</v>
      </c>
      <c r="I42" s="75">
        <f>+B57</f>
        <v>0</v>
      </c>
      <c r="J42" s="75">
        <f>+C57</f>
        <v>0</v>
      </c>
      <c r="K42" s="64">
        <f t="shared" si="3"/>
        <v>0</v>
      </c>
    </row>
    <row r="43" spans="1:14" x14ac:dyDescent="0.25">
      <c r="A43" s="304" t="s">
        <v>165</v>
      </c>
      <c r="B43" s="35"/>
      <c r="C43" s="82">
        <f>SUMIF('személyi költségek'!B:B,A43,'személyi költségek'!I:I)</f>
        <v>0</v>
      </c>
      <c r="D43" s="176"/>
      <c r="H43" s="62" t="s">
        <v>233</v>
      </c>
      <c r="I43" s="75">
        <f>SUM(B34,B58)</f>
        <v>0</v>
      </c>
      <c r="J43" s="75">
        <f>SUM(C34,C58)</f>
        <v>0</v>
      </c>
      <c r="K43" s="64">
        <f t="shared" si="3"/>
        <v>0</v>
      </c>
    </row>
    <row r="44" spans="1:14" ht="15.75" thickBot="1" x14ac:dyDescent="0.3">
      <c r="A44" s="304" t="s">
        <v>230</v>
      </c>
      <c r="B44" s="35"/>
      <c r="C44" s="82">
        <f>SUMIF('személyi költségek'!B:B,A44,'személyi költségek'!I:I)</f>
        <v>0</v>
      </c>
      <c r="D44" s="176"/>
      <c r="H44" s="62" t="s">
        <v>159</v>
      </c>
      <c r="I44" s="75">
        <f>+SUM(B35,B59)</f>
        <v>0</v>
      </c>
      <c r="J44" s="75">
        <f>+SUM(C35,C59)</f>
        <v>0</v>
      </c>
      <c r="K44" s="64">
        <f t="shared" si="3"/>
        <v>0</v>
      </c>
    </row>
    <row r="45" spans="1:14" ht="15.75" thickBot="1" x14ac:dyDescent="0.3">
      <c r="A45" s="304" t="s">
        <v>238</v>
      </c>
      <c r="B45" s="303"/>
      <c r="C45" s="82">
        <f>SUMIF('személyi költségek'!B:B,A45,'személyi költségek'!I:I)</f>
        <v>0</v>
      </c>
      <c r="D45" s="176"/>
      <c r="H45" s="30" t="s">
        <v>161</v>
      </c>
      <c r="I45" s="31">
        <f>SUM(I46:I48)</f>
        <v>0</v>
      </c>
      <c r="J45" s="31">
        <f t="shared" ref="J45" si="5">SUM(J46:J48)</f>
        <v>0</v>
      </c>
      <c r="K45" s="31">
        <f>ROUND(SUM(K46:K48),0)</f>
        <v>0</v>
      </c>
      <c r="L45" s="68" t="s">
        <v>114</v>
      </c>
      <c r="M45" s="69">
        <f>$I$10*$I$7</f>
        <v>0</v>
      </c>
      <c r="N45" s="70" t="str">
        <f>"max."&amp;" "&amp;$I$7*100&amp;"%"</f>
        <v>max. 20%</v>
      </c>
    </row>
    <row r="46" spans="1:14" ht="15.75" thickBot="1" x14ac:dyDescent="0.3">
      <c r="A46" s="32" t="s">
        <v>123</v>
      </c>
      <c r="B46" s="189">
        <f>SUM(B47:B59)</f>
        <v>0</v>
      </c>
      <c r="C46" s="33">
        <f>SUM(C47:C59)</f>
        <v>0</v>
      </c>
      <c r="D46" s="68"/>
      <c r="E46" s="69"/>
      <c r="F46" s="70"/>
      <c r="H46" s="62" t="s">
        <v>164</v>
      </c>
      <c r="I46" s="75">
        <f>B61</f>
        <v>0</v>
      </c>
      <c r="J46" s="75">
        <f>C61</f>
        <v>0</v>
      </c>
      <c r="K46" s="64">
        <f t="shared" ref="K46:K48" si="6">I46-J46</f>
        <v>0</v>
      </c>
    </row>
    <row r="47" spans="1:14" x14ac:dyDescent="0.25">
      <c r="A47" s="78" t="s">
        <v>168</v>
      </c>
      <c r="B47" s="35"/>
      <c r="C47" s="64">
        <f>SUMIF('dologi költségek'!B:B,A47,'dologi költségek'!N:N)</f>
        <v>0</v>
      </c>
      <c r="D47" s="68"/>
      <c r="E47" s="69"/>
      <c r="F47" s="70"/>
      <c r="H47" s="62" t="s">
        <v>166</v>
      </c>
      <c r="I47" s="75">
        <f t="shared" ref="I47:J48" si="7">B62</f>
        <v>0</v>
      </c>
      <c r="J47" s="75">
        <f t="shared" si="7"/>
        <v>0</v>
      </c>
      <c r="K47" s="64">
        <f t="shared" si="6"/>
        <v>0</v>
      </c>
    </row>
    <row r="48" spans="1:14" ht="15.75" thickBot="1" x14ac:dyDescent="0.3">
      <c r="A48" s="111" t="s">
        <v>170</v>
      </c>
      <c r="B48" s="35"/>
      <c r="C48" s="64">
        <f>SUMIF('dologi költségek'!B:B,A48,'dologi költségek'!N:N)</f>
        <v>0</v>
      </c>
      <c r="D48" s="68"/>
      <c r="E48" s="69"/>
      <c r="F48" s="70"/>
      <c r="H48" s="65" t="s">
        <v>167</v>
      </c>
      <c r="I48" s="75">
        <f t="shared" si="7"/>
        <v>0</v>
      </c>
      <c r="J48" s="75">
        <f t="shared" si="7"/>
        <v>0</v>
      </c>
      <c r="K48" s="76">
        <f t="shared" si="6"/>
        <v>0</v>
      </c>
    </row>
    <row r="49" spans="1:14" ht="16.5" thickBot="1" x14ac:dyDescent="0.3">
      <c r="A49" s="111" t="s">
        <v>171</v>
      </c>
      <c r="B49" s="35"/>
      <c r="C49" s="64">
        <f>SUMIF('dologi költségek'!B:B,A49,'dologi költségek'!N:N)</f>
        <v>0</v>
      </c>
      <c r="D49" s="68"/>
      <c r="E49" s="174"/>
      <c r="F49" s="174"/>
      <c r="H49" s="246" t="s">
        <v>169</v>
      </c>
      <c r="I49" s="247">
        <f>SUM(I12,I18,I22,I45)</f>
        <v>0</v>
      </c>
      <c r="J49" s="247">
        <f>SUM(J12,J18,J22,J45)</f>
        <v>0</v>
      </c>
      <c r="K49" s="247">
        <f>SUM(K12,K18,K22,K45)</f>
        <v>0</v>
      </c>
      <c r="M49" s="96"/>
      <c r="N49" s="97"/>
    </row>
    <row r="50" spans="1:14" x14ac:dyDescent="0.25">
      <c r="A50" s="111" t="s">
        <v>173</v>
      </c>
      <c r="B50" s="35"/>
      <c r="C50" s="64">
        <f>SUMIF('dologi költségek'!B:B,A50,'dologi költségek'!N:N)</f>
        <v>0</v>
      </c>
      <c r="D50" s="68"/>
      <c r="E50" s="165"/>
      <c r="F50" s="165"/>
      <c r="H50" s="85" t="s">
        <v>172</v>
      </c>
      <c r="M50" s="96"/>
      <c r="N50" s="97"/>
    </row>
    <row r="51" spans="1:14" hidden="1" x14ac:dyDescent="0.25">
      <c r="A51" s="111" t="s">
        <v>175</v>
      </c>
      <c r="B51" s="35"/>
      <c r="C51" s="64">
        <f>SUMIF('dologi költségek'!B:B,A51,'dologi költségek'!N:N)</f>
        <v>0</v>
      </c>
      <c r="D51" s="68"/>
      <c r="E51" s="165"/>
      <c r="F51" s="165"/>
      <c r="H51" s="85" t="s">
        <v>172</v>
      </c>
      <c r="I51" s="185"/>
      <c r="J51" s="86"/>
      <c r="M51" s="96"/>
      <c r="N51" s="97"/>
    </row>
    <row r="52" spans="1:14" ht="15.6" customHeight="1" x14ac:dyDescent="0.25">
      <c r="A52" s="111" t="s">
        <v>177</v>
      </c>
      <c r="B52" s="35"/>
      <c r="C52" s="64">
        <f>SUMIF('dologi költségek'!B:B,A52,'dologi költségek'!N:N)</f>
        <v>0</v>
      </c>
      <c r="D52" s="175" t="s">
        <v>178</v>
      </c>
      <c r="E52" s="165"/>
      <c r="F52" s="165"/>
      <c r="H52" s="425" t="s">
        <v>174</v>
      </c>
      <c r="I52" s="426"/>
      <c r="J52" s="87">
        <f>SUM(B15:B17,B20:B24,B26:B35,B38:B45,B47:B59,B61:B63)</f>
        <v>0</v>
      </c>
      <c r="M52" s="96"/>
      <c r="N52" s="97"/>
    </row>
    <row r="53" spans="1:14" ht="15.95" customHeight="1" thickBot="1" x14ac:dyDescent="0.3">
      <c r="A53" s="111" t="s">
        <v>180</v>
      </c>
      <c r="B53" s="35"/>
      <c r="C53" s="64">
        <f>SUMIF('dologi költségek'!B:B,A53,'dologi költségek'!N:N)</f>
        <v>0</v>
      </c>
      <c r="D53" s="175" t="s">
        <v>215</v>
      </c>
      <c r="E53" s="165"/>
      <c r="F53" s="165"/>
      <c r="H53" s="427" t="s">
        <v>176</v>
      </c>
      <c r="I53" s="428"/>
      <c r="J53" s="87">
        <f>'dologi költségek'!F9</f>
        <v>0</v>
      </c>
      <c r="M53" s="96"/>
      <c r="N53" s="97"/>
    </row>
    <row r="54" spans="1:14" x14ac:dyDescent="0.25">
      <c r="A54" s="111" t="s">
        <v>184</v>
      </c>
      <c r="B54" s="35"/>
      <c r="C54" s="64">
        <f>SUMIF('dologi költségek'!B:B,A54,'dologi költségek'!N:N)</f>
        <v>0</v>
      </c>
      <c r="D54" s="68"/>
      <c r="E54" s="165"/>
      <c r="F54" s="165"/>
      <c r="H54" s="405" t="s">
        <v>179</v>
      </c>
      <c r="I54" s="406"/>
      <c r="J54" s="409">
        <f>J53-J52</f>
        <v>0</v>
      </c>
    </row>
    <row r="55" spans="1:14" ht="15.75" thickBot="1" x14ac:dyDescent="0.3">
      <c r="A55" s="111" t="s">
        <v>185</v>
      </c>
      <c r="B55" s="35"/>
      <c r="C55" s="64">
        <f>SUMIF('dologi költségek'!B:B,A55,'dologi költségek'!N:N)</f>
        <v>0</v>
      </c>
      <c r="D55" s="68"/>
      <c r="E55" s="165"/>
      <c r="F55" s="165"/>
      <c r="H55" s="407"/>
      <c r="I55" s="408"/>
      <c r="J55" s="410"/>
      <c r="N55" s="97"/>
    </row>
    <row r="56" spans="1:14" ht="15" customHeight="1" thickBot="1" x14ac:dyDescent="0.3">
      <c r="A56" s="111" t="s">
        <v>186</v>
      </c>
      <c r="B56" s="35"/>
      <c r="C56" s="64">
        <f>SUMIF('dologi költségek'!B:B,A56,'dologi költségek'!N:N)</f>
        <v>0</v>
      </c>
      <c r="D56" s="68"/>
      <c r="E56" s="165"/>
      <c r="F56" s="165"/>
      <c r="H56" s="84"/>
      <c r="J56" s="88"/>
      <c r="N56" s="97"/>
    </row>
    <row r="57" spans="1:14" x14ac:dyDescent="0.25">
      <c r="A57" s="78" t="s">
        <v>190</v>
      </c>
      <c r="B57" s="40"/>
      <c r="C57" s="64">
        <f>SUMIF('dologi költségek'!B:B,A57,'dologi költségek'!N:N)</f>
        <v>0</v>
      </c>
      <c r="D57" s="68"/>
      <c r="E57" s="69"/>
      <c r="F57" s="70"/>
      <c r="H57" s="419" t="s">
        <v>183</v>
      </c>
      <c r="I57" s="420"/>
      <c r="J57" s="421"/>
      <c r="N57" s="97"/>
    </row>
    <row r="58" spans="1:14" ht="15.75" thickBot="1" x14ac:dyDescent="0.3">
      <c r="A58" s="78" t="s">
        <v>232</v>
      </c>
      <c r="B58" s="40"/>
      <c r="C58" s="64">
        <f>SUMIF('dologi költségek'!B:B,A58,'dologi költségek'!N:N)</f>
        <v>0</v>
      </c>
      <c r="D58" s="68"/>
      <c r="E58" s="69"/>
      <c r="F58" s="70"/>
      <c r="H58" s="422"/>
      <c r="I58" s="423"/>
      <c r="J58" s="424"/>
      <c r="N58" s="97"/>
    </row>
    <row r="59" spans="1:14" ht="15.75" thickBot="1" x14ac:dyDescent="0.3">
      <c r="A59" s="78" t="s">
        <v>192</v>
      </c>
      <c r="B59" s="40"/>
      <c r="C59" s="80">
        <f>SUMIF('dologi költségek'!B:B,A59,'dologi költségek'!N:N)</f>
        <v>0</v>
      </c>
      <c r="D59" s="68"/>
      <c r="E59" s="69"/>
      <c r="F59" s="70"/>
    </row>
    <row r="60" spans="1:14" ht="15" customHeight="1" thickBot="1" x14ac:dyDescent="0.3">
      <c r="A60" s="32" t="s">
        <v>195</v>
      </c>
      <c r="B60" s="189">
        <f>SUM(B61:B63)</f>
        <v>0</v>
      </c>
      <c r="C60" s="33">
        <f>SUM(C61:C63)</f>
        <v>0</v>
      </c>
      <c r="D60" s="68"/>
      <c r="E60" s="69"/>
      <c r="F60" s="70"/>
      <c r="H60" s="85" t="s">
        <v>187</v>
      </c>
      <c r="I60" s="89"/>
      <c r="J60" s="90"/>
    </row>
    <row r="61" spans="1:14" x14ac:dyDescent="0.25">
      <c r="A61" s="78" t="s">
        <v>196</v>
      </c>
      <c r="B61" s="40"/>
      <c r="C61" s="80">
        <f>SUMIF('dologi költségek'!B:B,A61,'dologi költségek'!N:N)</f>
        <v>0</v>
      </c>
      <c r="D61" s="68"/>
      <c r="E61" s="69"/>
      <c r="F61" s="70"/>
      <c r="H61" s="84"/>
      <c r="I61" s="147" t="s">
        <v>189</v>
      </c>
      <c r="J61" s="87">
        <f>'dologi költségek'!N76</f>
        <v>0</v>
      </c>
    </row>
    <row r="62" spans="1:14" ht="14.45" customHeight="1" x14ac:dyDescent="0.25">
      <c r="A62" s="78" t="s">
        <v>197</v>
      </c>
      <c r="B62" s="40"/>
      <c r="C62" s="80">
        <f>SUMIF('dologi költségek'!B:B,A62,'dologi költségek'!N:N)</f>
        <v>0</v>
      </c>
      <c r="D62" s="68"/>
      <c r="E62" s="69"/>
      <c r="F62" s="70"/>
      <c r="H62" s="191"/>
      <c r="I62" s="192" t="s">
        <v>191</v>
      </c>
      <c r="J62" s="193">
        <f>'személyi költségek'!I63</f>
        <v>0</v>
      </c>
    </row>
    <row r="63" spans="1:14" ht="16.5" thickBot="1" x14ac:dyDescent="0.3">
      <c r="A63" s="79" t="s">
        <v>199</v>
      </c>
      <c r="B63" s="109"/>
      <c r="C63" s="110">
        <f>SUMIF('dologi költségek'!B:B,A63,'dologi költségek'!N:N)</f>
        <v>0</v>
      </c>
      <c r="D63" s="68"/>
      <c r="E63" s="69"/>
      <c r="F63" s="70"/>
      <c r="H63" s="91"/>
      <c r="I63" s="92" t="s">
        <v>193</v>
      </c>
      <c r="J63" s="93">
        <f>SUM(J61:J62)</f>
        <v>0</v>
      </c>
    </row>
    <row r="64" spans="1:14" x14ac:dyDescent="0.25">
      <c r="H64" s="405" t="s">
        <v>194</v>
      </c>
      <c r="I64" s="406"/>
      <c r="J64" s="409">
        <f>J49-J63</f>
        <v>0</v>
      </c>
    </row>
    <row r="65" spans="8:10" ht="15.75" thickBot="1" x14ac:dyDescent="0.3">
      <c r="H65" s="407"/>
      <c r="I65" s="408"/>
      <c r="J65" s="410"/>
    </row>
    <row r="66" spans="8:10" ht="15.75" thickBot="1" x14ac:dyDescent="0.3">
      <c r="H66" s="84"/>
      <c r="J66" s="88"/>
    </row>
    <row r="67" spans="8:10" x14ac:dyDescent="0.25">
      <c r="H67" s="419" t="s">
        <v>198</v>
      </c>
      <c r="I67" s="420"/>
      <c r="J67" s="421"/>
    </row>
    <row r="68" spans="8:10" ht="15.75" thickBot="1" x14ac:dyDescent="0.3">
      <c r="H68" s="422"/>
      <c r="I68" s="423"/>
      <c r="J68" s="424"/>
    </row>
  </sheetData>
  <sheetProtection algorithmName="SHA-512" hashValue="0ya3Oq8I8UaP5N//ww34SATK9PKrf1dtSqWCN+ZOAF9ibrRsR8LyMBCJRwC9rkvWh8IklfeSPvp6JmSVyI7AEA==" saltValue="Tzf3ZbPs9bNt6xJ1zeTlRQ==" spinCount="100000" sheet="1" formatColumns="0" formatRows="0" insertRows="0"/>
  <protectedRanges>
    <protectedRange sqref="J56 J52:J53 C9 C1:C7 B46:B63 B11:B42 B69:B1048576" name="TERV"/>
  </protectedRanges>
  <mergeCells count="13">
    <mergeCell ref="E9:F12"/>
    <mergeCell ref="D42:F42"/>
    <mergeCell ref="H67:J68"/>
    <mergeCell ref="H54:I55"/>
    <mergeCell ref="H52:I52"/>
    <mergeCell ref="H53:I53"/>
    <mergeCell ref="H57:J58"/>
    <mergeCell ref="J54:J55"/>
    <mergeCell ref="H1:K5"/>
    <mergeCell ref="H7:H8"/>
    <mergeCell ref="I7:I8"/>
    <mergeCell ref="H64:I65"/>
    <mergeCell ref="J64:J65"/>
  </mergeCells>
  <conditionalFormatting sqref="C18">
    <cfRule type="cellIs" dxfId="20" priority="22" operator="greaterThan">
      <formula>E18</formula>
    </cfRule>
  </conditionalFormatting>
  <conditionalFormatting sqref="C13">
    <cfRule type="cellIs" dxfId="19" priority="21" operator="greaterThan">
      <formula>E13</formula>
    </cfRule>
  </conditionalFormatting>
  <conditionalFormatting sqref="K12">
    <cfRule type="cellIs" dxfId="18" priority="19" operator="lessThan">
      <formula>M12*-1</formula>
    </cfRule>
    <cfRule type="cellIs" dxfId="17" priority="20" operator="greaterThan">
      <formula>M12</formula>
    </cfRule>
  </conditionalFormatting>
  <conditionalFormatting sqref="K18">
    <cfRule type="cellIs" dxfId="16" priority="17" operator="lessThan">
      <formula>M18*-1</formula>
    </cfRule>
    <cfRule type="cellIs" dxfId="15" priority="18" operator="greaterThan">
      <formula>M18</formula>
    </cfRule>
  </conditionalFormatting>
  <conditionalFormatting sqref="K22">
    <cfRule type="cellIs" dxfId="14" priority="15" operator="lessThan">
      <formula>M22*-1</formula>
    </cfRule>
    <cfRule type="cellIs" dxfId="13" priority="16" operator="greaterThan">
      <formula>M22</formula>
    </cfRule>
  </conditionalFormatting>
  <conditionalFormatting sqref="K45">
    <cfRule type="cellIs" dxfId="12" priority="13" operator="lessThan">
      <formula>M45*-1</formula>
    </cfRule>
    <cfRule type="cellIs" dxfId="11" priority="14" operator="greaterThan">
      <formula>M45</formula>
    </cfRule>
  </conditionalFormatting>
  <conditionalFormatting sqref="J64">
    <cfRule type="cellIs" dxfId="10" priority="12" operator="notEqual">
      <formula>0</formula>
    </cfRule>
  </conditionalFormatting>
  <conditionalFormatting sqref="K49">
    <cfRule type="cellIs" dxfId="9" priority="11" operator="lessThan">
      <formula>0</formula>
    </cfRule>
  </conditionalFormatting>
  <conditionalFormatting sqref="J54">
    <cfRule type="cellIs" dxfId="8" priority="10" operator="notEqual">
      <formula>0</formula>
    </cfRule>
  </conditionalFormatting>
  <conditionalFormatting sqref="C17">
    <cfRule type="cellIs" dxfId="7" priority="29" operator="greaterThan">
      <formula>E17</formula>
    </cfRule>
  </conditionalFormatting>
  <conditionalFormatting sqref="K10">
    <cfRule type="cellIs" dxfId="6" priority="6" operator="lessThan">
      <formula>0</formula>
    </cfRule>
  </conditionalFormatting>
  <conditionalFormatting sqref="C10">
    <cfRule type="cellIs" dxfId="5" priority="3" operator="equal">
      <formula>""</formula>
    </cfRule>
    <cfRule type="cellIs" dxfId="4" priority="5" operator="greaterThan">
      <formula>$B$6</formula>
    </cfRule>
  </conditionalFormatting>
  <conditionalFormatting sqref="C12">
    <cfRule type="cellIs" dxfId="3" priority="4" operator="greaterThan">
      <formula>$B$12</formula>
    </cfRule>
  </conditionalFormatting>
  <conditionalFormatting sqref="B12">
    <cfRule type="cellIs" dxfId="2" priority="2" operator="notEqual">
      <formula>$B$5</formula>
    </cfRule>
  </conditionalFormatting>
  <conditionalFormatting sqref="B5">
    <cfRule type="cellIs" dxfId="1" priority="1" operator="notEqual">
      <formula>$B$12</formula>
    </cfRule>
  </conditionalFormatting>
  <dataValidations count="2">
    <dataValidation type="whole" allowBlank="1" showInputMessage="1" showErrorMessage="1" errorTitle="Hiba" error="Ebbe a cellába csak számot írhat!" sqref="B36:B37 B60 B46 B25 B18:B19 B12:B14" xr:uid="{8E69DF94-D04D-45B3-B8E6-2F1F37D6D06E}">
      <formula1>0</formula1>
      <formula2>50000000000</formula2>
    </dataValidation>
    <dataValidation type="decimal" allowBlank="1" showInputMessage="1" showErrorMessage="1" errorTitle="Hiba" error="Ebbe a cellába csak számot írhat!" sqref="B20:B24 B61:B63 B15:B17 B38:B45 B47:B59 B26:B35" xr:uid="{E084976D-6BEB-4D29-890A-4636C5328028}">
      <formula1>0</formula1>
      <formula2>780000000</formula2>
    </dataValidation>
  </dataValidations>
  <printOptions horizontalCentered="1" verticalCentered="1"/>
  <pageMargins left="0.70866141732283472" right="0.70866141732283472" top="0.35433070866141736" bottom="0.15748031496062992" header="0.31496062992125984" footer="0.31496062992125984"/>
  <pageSetup paperSize="9" scale="68" orientation="portrait" r:id="rId1"/>
  <ignoredErrors>
    <ignoredError sqref="K19:K21 K26:K30 K23:K25 K45:K47 I33:J33 C60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98A53-9BAB-4351-B4F0-D85E85AFDBF3}">
  <dimension ref="A1:L200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defaultColWidth="8.7109375" defaultRowHeight="15" x14ac:dyDescent="0.25"/>
  <cols>
    <col min="1" max="1" width="16.140625" style="269" customWidth="1"/>
    <col min="2" max="4" width="13.5703125" style="250" customWidth="1"/>
    <col min="5" max="5" width="12.85546875" style="251" customWidth="1"/>
    <col min="6" max="8" width="13.7109375" style="252" customWidth="1"/>
    <col min="9" max="11" width="15.28515625" style="253" customWidth="1"/>
    <col min="12" max="12" width="18.85546875" style="253" customWidth="1"/>
  </cols>
  <sheetData>
    <row r="1" spans="1:12" ht="15.75" thickBot="1" x14ac:dyDescent="0.3">
      <c r="A1" s="268" t="s">
        <v>200</v>
      </c>
      <c r="B1" s="300" t="str">
        <f>IF('dologi költségek'!F8="","ÁFA nyilatkozat mező nincs kitöltve!",'dologi költségek'!F8)</f>
        <v>ÁFA nyilatkozat mező nincs kitöltve!</v>
      </c>
    </row>
    <row r="2" spans="1:12" ht="60.75" thickBot="1" x14ac:dyDescent="0.3">
      <c r="A2" s="161" t="s">
        <v>50</v>
      </c>
      <c r="B2" s="179" t="s">
        <v>51</v>
      </c>
      <c r="C2" s="179" t="s">
        <v>52</v>
      </c>
      <c r="D2" s="179" t="s">
        <v>53</v>
      </c>
      <c r="E2" s="18" t="s">
        <v>54</v>
      </c>
      <c r="F2" s="14" t="s">
        <v>57</v>
      </c>
      <c r="G2" s="14" t="s">
        <v>58</v>
      </c>
      <c r="H2" s="254" t="s">
        <v>201</v>
      </c>
      <c r="I2" s="255" t="s">
        <v>202</v>
      </c>
      <c r="J2" s="256" t="s">
        <v>203</v>
      </c>
      <c r="K2" s="257" t="s">
        <v>204</v>
      </c>
      <c r="L2" s="258" t="s">
        <v>205</v>
      </c>
    </row>
    <row r="3" spans="1:12" x14ac:dyDescent="0.25">
      <c r="B3" s="250" t="str">
        <f>IFERROR(VLOOKUP($A3,'dologi költségek'!$C:$N,2,0),"")</f>
        <v/>
      </c>
      <c r="C3" s="250" t="str">
        <f>IFERROR(VLOOKUP($A3,'dologi költségek'!$C:$N,3,0),"")</f>
        <v/>
      </c>
      <c r="D3" s="250" t="str">
        <f>IFERROR(VLOOKUP($A3,'dologi költségek'!$C:$N,4,0),"")</f>
        <v/>
      </c>
      <c r="E3" s="251" t="str">
        <f>IFERROR(VLOOKUP($A3,'dologi költségek'!$C:$N,5,0),"")</f>
        <v/>
      </c>
      <c r="F3" s="252" t="str">
        <f>IFERROR(VLOOKUP($A3,'dologi költségek'!$C:$N,8,0),"")</f>
        <v/>
      </c>
      <c r="G3" s="252" t="str">
        <f>IFERROR(VLOOKUP($A3,'dologi költségek'!$C:$N,9,0),"")</f>
        <v/>
      </c>
      <c r="H3" s="252" t="str">
        <f>IFERROR(VLOOKUP($A3,'dologi költségek'!$C:$N,10,0),"")</f>
        <v/>
      </c>
      <c r="I3" s="259" t="str">
        <f>IF(A3="","",SUMIF('dologi költségek'!$C:$C,$A3,'dologi költségek'!M:M))</f>
        <v/>
      </c>
      <c r="J3" s="260" t="str">
        <f>IF(A3="","",SUMIF('dologi költségek'!$C:$C,$A3,'dologi költségek'!N:N))</f>
        <v/>
      </c>
      <c r="K3" s="261" t="str">
        <f>IF(A3="","",SUM(I3:J3))</f>
        <v/>
      </c>
      <c r="L3" s="262" t="str">
        <f>IFERROR(IF(A3="","",IF($B$1="igen",K3-F3,K3-H3)),"")</f>
        <v/>
      </c>
    </row>
    <row r="4" spans="1:12" x14ac:dyDescent="0.25">
      <c r="B4" s="250" t="str">
        <f>IFERROR(VLOOKUP($A4,'dologi költségek'!$C:$N,2,0),"")</f>
        <v/>
      </c>
      <c r="C4" s="250" t="str">
        <f>IFERROR(VLOOKUP($A4,'dologi költségek'!$C:$N,3,0),"")</f>
        <v/>
      </c>
      <c r="D4" s="250" t="str">
        <f>IFERROR(VLOOKUP($A4,'dologi költségek'!$C:$N,4,0),"")</f>
        <v/>
      </c>
      <c r="E4" s="251" t="str">
        <f>IFERROR(VLOOKUP($A4,'dologi költségek'!$C:$N,5,0),"")</f>
        <v/>
      </c>
      <c r="F4" s="252" t="str">
        <f>IFERROR(VLOOKUP($A4,'dologi költségek'!$C:$N,8,0),"")</f>
        <v/>
      </c>
      <c r="G4" s="252" t="str">
        <f>IFERROR(VLOOKUP($A4,'dologi költségek'!$C:$N,9,0),"")</f>
        <v/>
      </c>
      <c r="H4" s="252" t="str">
        <f>IFERROR(VLOOKUP($A4,'dologi költségek'!$C:$N,10,0),"")</f>
        <v/>
      </c>
      <c r="I4" s="259" t="str">
        <f>IF(A4="","",SUMIF('dologi költségek'!$C:$C,$A4,'dologi költségek'!M:M))</f>
        <v/>
      </c>
      <c r="J4" s="260" t="str">
        <f>IF(A4="","",SUMIF('dologi költségek'!$C:$C,$A4,'dologi költségek'!N:N))</f>
        <v/>
      </c>
      <c r="K4" s="261" t="str">
        <f t="shared" ref="K4:K67" si="0">IF(A4="","",SUM(I4:J4))</f>
        <v/>
      </c>
      <c r="L4" s="263" t="str">
        <f t="shared" ref="L4:L67" si="1">IFERROR(IF(A4="","",IF($B$1="igen",K4-F4,K4-H4)),"")</f>
        <v/>
      </c>
    </row>
    <row r="5" spans="1:12" x14ac:dyDescent="0.25">
      <c r="A5" s="270"/>
      <c r="B5" s="250" t="str">
        <f>IFERROR(VLOOKUP($A5,'dologi költségek'!$C:$N,2,0),"")</f>
        <v/>
      </c>
      <c r="C5" s="250" t="str">
        <f>IFERROR(VLOOKUP($A5,'dologi költségek'!$C:$N,3,0),"")</f>
        <v/>
      </c>
      <c r="D5" s="250" t="str">
        <f>IFERROR(VLOOKUP($A5,'dologi költségek'!$C:$N,4,0),"")</f>
        <v/>
      </c>
      <c r="E5" s="251" t="str">
        <f>IFERROR(VLOOKUP($A5,'dologi költségek'!$C:$N,5,0),"")</f>
        <v/>
      </c>
      <c r="F5" s="252" t="str">
        <f>IFERROR(VLOOKUP($A5,'dologi költségek'!$C:$N,8,0),"")</f>
        <v/>
      </c>
      <c r="G5" s="252" t="str">
        <f>IFERROR(VLOOKUP($A5,'dologi költségek'!$C:$N,9,0),"")</f>
        <v/>
      </c>
      <c r="H5" s="252" t="str">
        <f>IFERROR(VLOOKUP($A5,'dologi költségek'!$C:$N,10,0),"")</f>
        <v/>
      </c>
      <c r="I5" s="259" t="str">
        <f>IF(A5="","",SUMIF('dologi költségek'!$C:$C,$A5,'dologi költségek'!M:M))</f>
        <v/>
      </c>
      <c r="J5" s="260" t="str">
        <f>IF(A5="","",SUMIF('dologi költségek'!$C:$C,$A5,'dologi költségek'!N:N))</f>
        <v/>
      </c>
      <c r="K5" s="261" t="str">
        <f t="shared" si="0"/>
        <v/>
      </c>
      <c r="L5" s="263" t="str">
        <f t="shared" si="1"/>
        <v/>
      </c>
    </row>
    <row r="6" spans="1:12" x14ac:dyDescent="0.25">
      <c r="B6" s="250" t="str">
        <f>IFERROR(VLOOKUP($A6,'dologi költségek'!$C:$N,2,0),"")</f>
        <v/>
      </c>
      <c r="C6" s="250" t="str">
        <f>IFERROR(VLOOKUP($A6,'dologi költségek'!$C:$N,3,0),"")</f>
        <v/>
      </c>
      <c r="D6" s="250" t="str">
        <f>IFERROR(VLOOKUP($A6,'dologi költségek'!$C:$N,4,0),"")</f>
        <v/>
      </c>
      <c r="E6" s="251" t="str">
        <f>IFERROR(VLOOKUP($A6,'dologi költségek'!$C:$N,5,0),"")</f>
        <v/>
      </c>
      <c r="F6" s="252" t="str">
        <f>IFERROR(VLOOKUP($A6,'dologi költségek'!$C:$N,8,0),"")</f>
        <v/>
      </c>
      <c r="G6" s="252" t="str">
        <f>IFERROR(VLOOKUP($A6,'dologi költségek'!$C:$N,9,0),"")</f>
        <v/>
      </c>
      <c r="H6" s="252" t="str">
        <f>IFERROR(VLOOKUP($A6,'dologi költségek'!$C:$N,10,0),"")</f>
        <v/>
      </c>
      <c r="I6" s="259" t="str">
        <f>IF(A6="","",SUMIF('dologi költségek'!$C:$C,$A6,'dologi költségek'!M:M))</f>
        <v/>
      </c>
      <c r="J6" s="260" t="str">
        <f>IF(A6="","",SUMIF('dologi költségek'!$C:$C,$A6,'dologi költségek'!N:N))</f>
        <v/>
      </c>
      <c r="K6" s="261" t="str">
        <f t="shared" si="0"/>
        <v/>
      </c>
      <c r="L6" s="263" t="str">
        <f t="shared" si="1"/>
        <v/>
      </c>
    </row>
    <row r="7" spans="1:12" x14ac:dyDescent="0.25">
      <c r="B7" s="250" t="str">
        <f>IFERROR(VLOOKUP($A7,'dologi költségek'!$C:$N,2,0),"")</f>
        <v/>
      </c>
      <c r="C7" s="250" t="str">
        <f>IFERROR(VLOOKUP($A7,'dologi költségek'!$C:$N,3,0),"")</f>
        <v/>
      </c>
      <c r="D7" s="250" t="str">
        <f>IFERROR(VLOOKUP($A7,'dologi költségek'!$C:$N,4,0),"")</f>
        <v/>
      </c>
      <c r="E7" s="251" t="str">
        <f>IFERROR(VLOOKUP($A7,'dologi költségek'!$C:$N,5,0),"")</f>
        <v/>
      </c>
      <c r="F7" s="252" t="str">
        <f>IFERROR(VLOOKUP($A7,'dologi költségek'!$C:$N,8,0),"")</f>
        <v/>
      </c>
      <c r="G7" s="252" t="str">
        <f>IFERROR(VLOOKUP($A7,'dologi költségek'!$C:$N,9,0),"")</f>
        <v/>
      </c>
      <c r="H7" s="252" t="str">
        <f>IFERROR(VLOOKUP($A7,'dologi költségek'!$C:$N,10,0),"")</f>
        <v/>
      </c>
      <c r="I7" s="259" t="str">
        <f>IF(A7="","",SUMIF('dologi költségek'!$C:$C,$A7,'dologi költségek'!M:M))</f>
        <v/>
      </c>
      <c r="J7" s="260" t="str">
        <f>IF(A7="","",SUMIF('dologi költségek'!$C:$C,$A7,'dologi költségek'!N:N))</f>
        <v/>
      </c>
      <c r="K7" s="261" t="str">
        <f t="shared" si="0"/>
        <v/>
      </c>
      <c r="L7" s="263" t="str">
        <f t="shared" si="1"/>
        <v/>
      </c>
    </row>
    <row r="8" spans="1:12" x14ac:dyDescent="0.25">
      <c r="B8" s="250" t="str">
        <f>IFERROR(VLOOKUP($A8,'dologi költségek'!$C:$N,2,0),"")</f>
        <v/>
      </c>
      <c r="C8" s="250" t="str">
        <f>IFERROR(VLOOKUP($A8,'dologi költségek'!$C:$N,3,0),"")</f>
        <v/>
      </c>
      <c r="D8" s="250" t="str">
        <f>IFERROR(VLOOKUP($A8,'dologi költségek'!$C:$N,4,0),"")</f>
        <v/>
      </c>
      <c r="E8" s="251" t="str">
        <f>IFERROR(VLOOKUP($A8,'dologi költségek'!$C:$N,5,0),"")</f>
        <v/>
      </c>
      <c r="F8" s="252" t="str">
        <f>IFERROR(VLOOKUP($A8,'dologi költségek'!$C:$N,8,0),"")</f>
        <v/>
      </c>
      <c r="G8" s="252" t="str">
        <f>IFERROR(VLOOKUP($A8,'dologi költségek'!$C:$N,9,0),"")</f>
        <v/>
      </c>
      <c r="H8" s="252" t="str">
        <f>IFERROR(VLOOKUP($A8,'dologi költségek'!$C:$N,10,0),"")</f>
        <v/>
      </c>
      <c r="I8" s="259" t="str">
        <f>IF(A8="","",SUMIF('dologi költségek'!$C:$C,$A8,'dologi költségek'!M:M))</f>
        <v/>
      </c>
      <c r="J8" s="260" t="str">
        <f>IF(A8="","",SUMIF('dologi költségek'!$C:$C,$A8,'dologi költségek'!N:N))</f>
        <v/>
      </c>
      <c r="K8" s="261" t="str">
        <f t="shared" si="0"/>
        <v/>
      </c>
      <c r="L8" s="263" t="str">
        <f t="shared" si="1"/>
        <v/>
      </c>
    </row>
    <row r="9" spans="1:12" x14ac:dyDescent="0.25">
      <c r="B9" s="250" t="str">
        <f>IFERROR(VLOOKUP($A9,'dologi költségek'!$C:$N,2,0),"")</f>
        <v/>
      </c>
      <c r="C9" s="250" t="str">
        <f>IFERROR(VLOOKUP($A9,'dologi költségek'!$C:$N,3,0),"")</f>
        <v/>
      </c>
      <c r="D9" s="250" t="str">
        <f>IFERROR(VLOOKUP($A9,'dologi költségek'!$C:$N,4,0),"")</f>
        <v/>
      </c>
      <c r="E9" s="251" t="str">
        <f>IFERROR(VLOOKUP($A9,'dologi költségek'!$C:$N,5,0),"")</f>
        <v/>
      </c>
      <c r="F9" s="252" t="str">
        <f>IFERROR(VLOOKUP($A9,'dologi költségek'!$C:$N,8,0),"")</f>
        <v/>
      </c>
      <c r="G9" s="252" t="str">
        <f>IFERROR(VLOOKUP($A9,'dologi költségek'!$C:$N,9,0),"")</f>
        <v/>
      </c>
      <c r="H9" s="252" t="str">
        <f>IFERROR(VLOOKUP($A9,'dologi költségek'!$C:$N,10,0),"")</f>
        <v/>
      </c>
      <c r="I9" s="259" t="str">
        <f>IF(A9="","",SUMIF('dologi költségek'!$C:$C,$A9,'dologi költségek'!M:M))</f>
        <v/>
      </c>
      <c r="J9" s="260" t="str">
        <f>IF(A9="","",SUMIF('dologi költségek'!$C:$C,$A9,'dologi költségek'!N:N))</f>
        <v/>
      </c>
      <c r="K9" s="261" t="str">
        <f t="shared" si="0"/>
        <v/>
      </c>
      <c r="L9" s="263" t="str">
        <f t="shared" si="1"/>
        <v/>
      </c>
    </row>
    <row r="10" spans="1:12" x14ac:dyDescent="0.25">
      <c r="B10" s="250" t="str">
        <f>IFERROR(VLOOKUP($A10,'dologi költségek'!$C:$N,2,0),"")</f>
        <v/>
      </c>
      <c r="C10" s="250" t="str">
        <f>IFERROR(VLOOKUP($A10,'dologi költségek'!$C:$N,3,0),"")</f>
        <v/>
      </c>
      <c r="D10" s="250" t="str">
        <f>IFERROR(VLOOKUP($A10,'dologi költségek'!$C:$N,4,0),"")</f>
        <v/>
      </c>
      <c r="E10" s="251" t="str">
        <f>IFERROR(VLOOKUP($A10,'dologi költségek'!$C:$N,5,0),"")</f>
        <v/>
      </c>
      <c r="F10" s="252" t="str">
        <f>IFERROR(VLOOKUP($A10,'dologi költségek'!$C:$N,8,0),"")</f>
        <v/>
      </c>
      <c r="G10" s="252" t="str">
        <f>IFERROR(VLOOKUP($A10,'dologi költségek'!$C:$N,9,0),"")</f>
        <v/>
      </c>
      <c r="H10" s="252" t="str">
        <f>IFERROR(VLOOKUP($A10,'dologi költségek'!$C:$N,10,0),"")</f>
        <v/>
      </c>
      <c r="I10" s="259" t="str">
        <f>IF(A10="","",SUMIF('dologi költségek'!$C:$C,$A10,'dologi költségek'!M:M))</f>
        <v/>
      </c>
      <c r="J10" s="260" t="str">
        <f>IF(A10="","",SUMIF('dologi költségek'!$C:$C,$A10,'dologi költségek'!N:N))</f>
        <v/>
      </c>
      <c r="K10" s="261" t="str">
        <f t="shared" si="0"/>
        <v/>
      </c>
      <c r="L10" s="263" t="str">
        <f t="shared" si="1"/>
        <v/>
      </c>
    </row>
    <row r="11" spans="1:12" x14ac:dyDescent="0.25">
      <c r="B11" s="250" t="str">
        <f>IFERROR(VLOOKUP($A11,'dologi költségek'!$C:$N,2,0),"")</f>
        <v/>
      </c>
      <c r="C11" s="250" t="str">
        <f>IFERROR(VLOOKUP($A11,'dologi költségek'!$C:$N,3,0),"")</f>
        <v/>
      </c>
      <c r="D11" s="250" t="str">
        <f>IFERROR(VLOOKUP($A11,'dologi költségek'!$C:$N,4,0),"")</f>
        <v/>
      </c>
      <c r="E11" s="251" t="str">
        <f>IFERROR(VLOOKUP($A11,'dologi költségek'!$C:$N,5,0),"")</f>
        <v/>
      </c>
      <c r="F11" s="252" t="str">
        <f>IFERROR(VLOOKUP($A11,'dologi költségek'!$C:$N,8,0),"")</f>
        <v/>
      </c>
      <c r="G11" s="252" t="str">
        <f>IFERROR(VLOOKUP($A11,'dologi költségek'!$C:$N,9,0),"")</f>
        <v/>
      </c>
      <c r="H11" s="252" t="str">
        <f>IFERROR(VLOOKUP($A11,'dologi költségek'!$C:$N,10,0),"")</f>
        <v/>
      </c>
      <c r="I11" s="259" t="str">
        <f>IF(A11="","",SUMIF('dologi költségek'!$C:$C,$A11,'dologi költségek'!M:M))</f>
        <v/>
      </c>
      <c r="J11" s="260" t="str">
        <f>IF(A11="","",SUMIF('dologi költségek'!$C:$C,$A11,'dologi költségek'!N:N))</f>
        <v/>
      </c>
      <c r="K11" s="261" t="str">
        <f t="shared" si="0"/>
        <v/>
      </c>
      <c r="L11" s="263" t="str">
        <f t="shared" si="1"/>
        <v/>
      </c>
    </row>
    <row r="12" spans="1:12" x14ac:dyDescent="0.25">
      <c r="B12" s="250" t="str">
        <f>IFERROR(VLOOKUP($A12,'dologi költségek'!$C:$N,2,0),"")</f>
        <v/>
      </c>
      <c r="C12" s="250" t="str">
        <f>IFERROR(VLOOKUP($A12,'dologi költségek'!$C:$N,3,0),"")</f>
        <v/>
      </c>
      <c r="D12" s="250" t="str">
        <f>IFERROR(VLOOKUP($A12,'dologi költségek'!$C:$N,4,0),"")</f>
        <v/>
      </c>
      <c r="E12" s="251" t="str">
        <f>IFERROR(VLOOKUP($A12,'dologi költségek'!$C:$N,5,0),"")</f>
        <v/>
      </c>
      <c r="F12" s="252" t="str">
        <f>IFERROR(VLOOKUP($A12,'dologi költségek'!$C:$N,8,0),"")</f>
        <v/>
      </c>
      <c r="G12" s="252" t="str">
        <f>IFERROR(VLOOKUP($A12,'dologi költségek'!$C:$N,9,0),"")</f>
        <v/>
      </c>
      <c r="H12" s="252" t="str">
        <f>IFERROR(VLOOKUP($A12,'dologi költségek'!$C:$N,10,0),"")</f>
        <v/>
      </c>
      <c r="I12" s="259" t="str">
        <f>IF(A12="","",SUMIF('dologi költségek'!$C:$C,$A12,'dologi költségek'!M:M))</f>
        <v/>
      </c>
      <c r="J12" s="260" t="str">
        <f>IF(A12="","",SUMIF('dologi költségek'!$C:$C,$A12,'dologi költségek'!N:N))</f>
        <v/>
      </c>
      <c r="K12" s="261" t="str">
        <f t="shared" si="0"/>
        <v/>
      </c>
      <c r="L12" s="263" t="str">
        <f t="shared" si="1"/>
        <v/>
      </c>
    </row>
    <row r="13" spans="1:12" x14ac:dyDescent="0.25">
      <c r="B13" s="250" t="str">
        <f>IFERROR(VLOOKUP($A13,'dologi költségek'!$C:$N,2,0),"")</f>
        <v/>
      </c>
      <c r="C13" s="250" t="str">
        <f>IFERROR(VLOOKUP($A13,'dologi költségek'!$C:$N,3,0),"")</f>
        <v/>
      </c>
      <c r="D13" s="250" t="str">
        <f>IFERROR(VLOOKUP($A13,'dologi költségek'!$C:$N,4,0),"")</f>
        <v/>
      </c>
      <c r="E13" s="251" t="str">
        <f>IFERROR(VLOOKUP($A13,'dologi költségek'!$C:$N,5,0),"")</f>
        <v/>
      </c>
      <c r="F13" s="252" t="str">
        <f>IFERROR(VLOOKUP($A13,'dologi költségek'!$C:$N,8,0),"")</f>
        <v/>
      </c>
      <c r="G13" s="252" t="str">
        <f>IFERROR(VLOOKUP($A13,'dologi költségek'!$C:$N,9,0),"")</f>
        <v/>
      </c>
      <c r="H13" s="252" t="str">
        <f>IFERROR(VLOOKUP($A13,'dologi költségek'!$C:$N,10,0),"")</f>
        <v/>
      </c>
      <c r="I13" s="259" t="str">
        <f>IF(A13="","",SUMIF('dologi költségek'!$C:$C,$A13,'dologi költségek'!M:M))</f>
        <v/>
      </c>
      <c r="J13" s="260" t="str">
        <f>IF(A13="","",SUMIF('dologi költségek'!$C:$C,$A13,'dologi költségek'!N:N))</f>
        <v/>
      </c>
      <c r="K13" s="261" t="str">
        <f t="shared" si="0"/>
        <v/>
      </c>
      <c r="L13" s="263" t="str">
        <f t="shared" si="1"/>
        <v/>
      </c>
    </row>
    <row r="14" spans="1:12" x14ac:dyDescent="0.25">
      <c r="B14" s="250" t="str">
        <f>IFERROR(VLOOKUP($A14,'dologi költségek'!$C:$N,2,0),"")</f>
        <v/>
      </c>
      <c r="C14" s="250" t="str">
        <f>IFERROR(VLOOKUP($A14,'dologi költségek'!$C:$N,3,0),"")</f>
        <v/>
      </c>
      <c r="D14" s="250" t="str">
        <f>IFERROR(VLOOKUP($A14,'dologi költségek'!$C:$N,4,0),"")</f>
        <v/>
      </c>
      <c r="E14" s="251" t="str">
        <f>IFERROR(VLOOKUP($A14,'dologi költségek'!$C:$N,5,0),"")</f>
        <v/>
      </c>
      <c r="F14" s="252" t="str">
        <f>IFERROR(VLOOKUP($A14,'dologi költségek'!$C:$N,8,0),"")</f>
        <v/>
      </c>
      <c r="G14" s="252" t="str">
        <f>IFERROR(VLOOKUP($A14,'dologi költségek'!$C:$N,9,0),"")</f>
        <v/>
      </c>
      <c r="H14" s="252" t="str">
        <f>IFERROR(VLOOKUP($A14,'dologi költségek'!$C:$N,10,0),"")</f>
        <v/>
      </c>
      <c r="I14" s="259" t="str">
        <f>IF(A14="","",SUMIF('dologi költségek'!$C:$C,$A14,'dologi költségek'!M:M))</f>
        <v/>
      </c>
      <c r="J14" s="260" t="str">
        <f>IF(A14="","",SUMIF('dologi költségek'!$C:$C,$A14,'dologi költségek'!N:N))</f>
        <v/>
      </c>
      <c r="K14" s="261" t="str">
        <f t="shared" si="0"/>
        <v/>
      </c>
      <c r="L14" s="263" t="str">
        <f t="shared" si="1"/>
        <v/>
      </c>
    </row>
    <row r="15" spans="1:12" x14ac:dyDescent="0.25">
      <c r="B15" s="250" t="str">
        <f>IFERROR(VLOOKUP($A15,'dologi költségek'!$C:$N,2,0),"")</f>
        <v/>
      </c>
      <c r="C15" s="250" t="str">
        <f>IFERROR(VLOOKUP($A15,'dologi költségek'!$C:$N,3,0),"")</f>
        <v/>
      </c>
      <c r="D15" s="250" t="str">
        <f>IFERROR(VLOOKUP($A15,'dologi költségek'!$C:$N,4,0),"")</f>
        <v/>
      </c>
      <c r="E15" s="251" t="str">
        <f>IFERROR(VLOOKUP($A15,'dologi költségek'!$C:$N,5,0),"")</f>
        <v/>
      </c>
      <c r="F15" s="252" t="str">
        <f>IFERROR(VLOOKUP($A15,'dologi költségek'!$C:$N,8,0),"")</f>
        <v/>
      </c>
      <c r="G15" s="252" t="str">
        <f>IFERROR(VLOOKUP($A15,'dologi költségek'!$C:$N,9,0),"")</f>
        <v/>
      </c>
      <c r="H15" s="252" t="str">
        <f>IFERROR(VLOOKUP($A15,'dologi költségek'!$C:$N,10,0),"")</f>
        <v/>
      </c>
      <c r="I15" s="259" t="str">
        <f>IF(A15="","",SUMIF('dologi költségek'!$C:$C,$A15,'dologi költségek'!M:M))</f>
        <v/>
      </c>
      <c r="J15" s="260" t="str">
        <f>IF(A15="","",SUMIF('dologi költségek'!$C:$C,$A15,'dologi költségek'!N:N))</f>
        <v/>
      </c>
      <c r="K15" s="261" t="str">
        <f t="shared" si="0"/>
        <v/>
      </c>
      <c r="L15" s="263" t="str">
        <f t="shared" si="1"/>
        <v/>
      </c>
    </row>
    <row r="16" spans="1:12" x14ac:dyDescent="0.25">
      <c r="B16" s="250" t="str">
        <f>IFERROR(VLOOKUP($A16,'dologi költségek'!$C:$N,2,0),"")</f>
        <v/>
      </c>
      <c r="C16" s="250" t="str">
        <f>IFERROR(VLOOKUP($A16,'dologi költségek'!$C:$N,3,0),"")</f>
        <v/>
      </c>
      <c r="D16" s="250" t="str">
        <f>IFERROR(VLOOKUP($A16,'dologi költségek'!$C:$N,4,0),"")</f>
        <v/>
      </c>
      <c r="E16" s="251" t="str">
        <f>IFERROR(VLOOKUP($A16,'dologi költségek'!$C:$N,5,0),"")</f>
        <v/>
      </c>
      <c r="F16" s="252" t="str">
        <f>IFERROR(VLOOKUP($A16,'dologi költségek'!$C:$N,8,0),"")</f>
        <v/>
      </c>
      <c r="G16" s="252" t="str">
        <f>IFERROR(VLOOKUP($A16,'dologi költségek'!$C:$N,9,0),"")</f>
        <v/>
      </c>
      <c r="H16" s="252" t="str">
        <f>IFERROR(VLOOKUP($A16,'dologi költségek'!$C:$N,10,0),"")</f>
        <v/>
      </c>
      <c r="I16" s="259" t="str">
        <f>IF(A16="","",SUMIF('dologi költségek'!$C:$C,$A16,'dologi költségek'!M:M))</f>
        <v/>
      </c>
      <c r="J16" s="260" t="str">
        <f>IF(A16="","",SUMIF('dologi költségek'!$C:$C,$A16,'dologi költségek'!N:N))</f>
        <v/>
      </c>
      <c r="K16" s="261" t="str">
        <f t="shared" si="0"/>
        <v/>
      </c>
      <c r="L16" s="263" t="str">
        <f t="shared" si="1"/>
        <v/>
      </c>
    </row>
    <row r="17" spans="2:12" x14ac:dyDescent="0.25">
      <c r="B17" s="250" t="str">
        <f>IFERROR(VLOOKUP($A17,'dologi költségek'!$C:$N,2,0),"")</f>
        <v/>
      </c>
      <c r="C17" s="250" t="str">
        <f>IFERROR(VLOOKUP($A17,'dologi költségek'!$C:$N,3,0),"")</f>
        <v/>
      </c>
      <c r="D17" s="250" t="str">
        <f>IFERROR(VLOOKUP($A17,'dologi költségek'!$C:$N,4,0),"")</f>
        <v/>
      </c>
      <c r="E17" s="251" t="str">
        <f>IFERROR(VLOOKUP($A17,'dologi költségek'!$C:$N,5,0),"")</f>
        <v/>
      </c>
      <c r="F17" s="252" t="str">
        <f>IFERROR(VLOOKUP($A17,'dologi költségek'!$C:$N,8,0),"")</f>
        <v/>
      </c>
      <c r="G17" s="252" t="str">
        <f>IFERROR(VLOOKUP($A17,'dologi költségek'!$C:$N,9,0),"")</f>
        <v/>
      </c>
      <c r="H17" s="252" t="str">
        <f>IFERROR(VLOOKUP($A17,'dologi költségek'!$C:$N,10,0),"")</f>
        <v/>
      </c>
      <c r="I17" s="259" t="str">
        <f>IF(A17="","",SUMIF('dologi költségek'!$C:$C,$A17,'dologi költségek'!M:M))</f>
        <v/>
      </c>
      <c r="J17" s="260" t="str">
        <f>IF(A17="","",SUMIF('dologi költségek'!$C:$C,$A17,'dologi költségek'!N:N))</f>
        <v/>
      </c>
      <c r="K17" s="261" t="str">
        <f t="shared" si="0"/>
        <v/>
      </c>
      <c r="L17" s="263" t="str">
        <f t="shared" si="1"/>
        <v/>
      </c>
    </row>
    <row r="18" spans="2:12" x14ac:dyDescent="0.25">
      <c r="B18" s="250" t="str">
        <f>IFERROR(VLOOKUP($A18,'dologi költségek'!$C:$N,2,0),"")</f>
        <v/>
      </c>
      <c r="C18" s="250" t="str">
        <f>IFERROR(VLOOKUP($A18,'dologi költségek'!$C:$N,3,0),"")</f>
        <v/>
      </c>
      <c r="D18" s="250" t="str">
        <f>IFERROR(VLOOKUP($A18,'dologi költségek'!$C:$N,4,0),"")</f>
        <v/>
      </c>
      <c r="E18" s="251" t="str">
        <f>IFERROR(VLOOKUP($A18,'dologi költségek'!$C:$N,5,0),"")</f>
        <v/>
      </c>
      <c r="F18" s="252" t="str">
        <f>IFERROR(VLOOKUP($A18,'dologi költségek'!$C:$N,8,0),"")</f>
        <v/>
      </c>
      <c r="G18" s="252" t="str">
        <f>IFERROR(VLOOKUP($A18,'dologi költségek'!$C:$N,9,0),"")</f>
        <v/>
      </c>
      <c r="H18" s="252" t="str">
        <f>IFERROR(VLOOKUP($A18,'dologi költségek'!$C:$N,10,0),"")</f>
        <v/>
      </c>
      <c r="I18" s="259" t="str">
        <f>IF(A18="","",SUMIF('dologi költségek'!$C:$C,$A18,'dologi költségek'!M:M))</f>
        <v/>
      </c>
      <c r="J18" s="260" t="str">
        <f>IF(A18="","",SUMIF('dologi költségek'!$C:$C,$A18,'dologi költségek'!N:N))</f>
        <v/>
      </c>
      <c r="K18" s="261" t="str">
        <f t="shared" si="0"/>
        <v/>
      </c>
      <c r="L18" s="263" t="str">
        <f t="shared" si="1"/>
        <v/>
      </c>
    </row>
    <row r="19" spans="2:12" x14ac:dyDescent="0.25">
      <c r="B19" s="250" t="str">
        <f>IFERROR(VLOOKUP($A19,'dologi költségek'!$C:$N,2,0),"")</f>
        <v/>
      </c>
      <c r="C19" s="250" t="str">
        <f>IFERROR(VLOOKUP($A19,'dologi költségek'!$C:$N,3,0),"")</f>
        <v/>
      </c>
      <c r="D19" s="250" t="str">
        <f>IFERROR(VLOOKUP($A19,'dologi költségek'!$C:$N,4,0),"")</f>
        <v/>
      </c>
      <c r="E19" s="251" t="str">
        <f>IFERROR(VLOOKUP($A19,'dologi költségek'!$C:$N,5,0),"")</f>
        <v/>
      </c>
      <c r="F19" s="252" t="str">
        <f>IFERROR(VLOOKUP($A19,'dologi költségek'!$C:$N,8,0),"")</f>
        <v/>
      </c>
      <c r="G19" s="252" t="str">
        <f>IFERROR(VLOOKUP($A19,'dologi költségek'!$C:$N,9,0),"")</f>
        <v/>
      </c>
      <c r="H19" s="252" t="str">
        <f>IFERROR(VLOOKUP($A19,'dologi költségek'!$C:$N,10,0),"")</f>
        <v/>
      </c>
      <c r="I19" s="259" t="str">
        <f>IF(A19="","",SUMIF('dologi költségek'!$C:$C,$A19,'dologi költségek'!M:M))</f>
        <v/>
      </c>
      <c r="J19" s="260" t="str">
        <f>IF(A19="","",SUMIF('dologi költségek'!$C:$C,$A19,'dologi költségek'!N:N))</f>
        <v/>
      </c>
      <c r="K19" s="261" t="str">
        <f t="shared" si="0"/>
        <v/>
      </c>
      <c r="L19" s="263" t="str">
        <f t="shared" si="1"/>
        <v/>
      </c>
    </row>
    <row r="20" spans="2:12" x14ac:dyDescent="0.25">
      <c r="B20" s="250" t="str">
        <f>IFERROR(VLOOKUP($A20,'dologi költségek'!$C:$N,2,0),"")</f>
        <v/>
      </c>
      <c r="C20" s="250" t="str">
        <f>IFERROR(VLOOKUP($A20,'dologi költségek'!$C:$N,3,0),"")</f>
        <v/>
      </c>
      <c r="D20" s="250" t="str">
        <f>IFERROR(VLOOKUP($A20,'dologi költségek'!$C:$N,4,0),"")</f>
        <v/>
      </c>
      <c r="E20" s="251" t="str">
        <f>IFERROR(VLOOKUP($A20,'dologi költségek'!$C:$N,5,0),"")</f>
        <v/>
      </c>
      <c r="F20" s="252" t="str">
        <f>IFERROR(VLOOKUP($A20,'dologi költségek'!$C:$N,8,0),"")</f>
        <v/>
      </c>
      <c r="G20" s="252" t="str">
        <f>IFERROR(VLOOKUP($A20,'dologi költségek'!$C:$N,9,0),"")</f>
        <v/>
      </c>
      <c r="H20" s="252" t="str">
        <f>IFERROR(VLOOKUP($A20,'dologi költségek'!$C:$N,10,0),"")</f>
        <v/>
      </c>
      <c r="I20" s="259" t="str">
        <f>IF(A20="","",SUMIF('dologi költségek'!$C:$C,$A20,'dologi költségek'!M:M))</f>
        <v/>
      </c>
      <c r="J20" s="260" t="str">
        <f>IF(A20="","",SUMIF('dologi költségek'!$C:$C,$A20,'dologi költségek'!N:N))</f>
        <v/>
      </c>
      <c r="K20" s="261" t="str">
        <f t="shared" si="0"/>
        <v/>
      </c>
      <c r="L20" s="263" t="str">
        <f t="shared" si="1"/>
        <v/>
      </c>
    </row>
    <row r="21" spans="2:12" x14ac:dyDescent="0.25">
      <c r="B21" s="250" t="str">
        <f>IFERROR(VLOOKUP($A21,'dologi költségek'!$C:$N,2,0),"")</f>
        <v/>
      </c>
      <c r="C21" s="250" t="str">
        <f>IFERROR(VLOOKUP($A21,'dologi költségek'!$C:$N,3,0),"")</f>
        <v/>
      </c>
      <c r="D21" s="250" t="str">
        <f>IFERROR(VLOOKUP($A21,'dologi költségek'!$C:$N,4,0),"")</f>
        <v/>
      </c>
      <c r="E21" s="251" t="str">
        <f>IFERROR(VLOOKUP($A21,'dologi költségek'!$C:$N,5,0),"")</f>
        <v/>
      </c>
      <c r="F21" s="252" t="str">
        <f>IFERROR(VLOOKUP($A21,'dologi költségek'!$C:$N,8,0),"")</f>
        <v/>
      </c>
      <c r="G21" s="252" t="str">
        <f>IFERROR(VLOOKUP($A21,'dologi költségek'!$C:$N,9,0),"")</f>
        <v/>
      </c>
      <c r="H21" s="252" t="str">
        <f>IFERROR(VLOOKUP($A21,'dologi költségek'!$C:$N,10,0),"")</f>
        <v/>
      </c>
      <c r="I21" s="259" t="str">
        <f>IF(A21="","",SUMIF('dologi költségek'!$C:$C,$A21,'dologi költségek'!M:M))</f>
        <v/>
      </c>
      <c r="J21" s="260" t="str">
        <f>IF(A21="","",SUMIF('dologi költségek'!$C:$C,$A21,'dologi költségek'!N:N))</f>
        <v/>
      </c>
      <c r="K21" s="261" t="str">
        <f t="shared" si="0"/>
        <v/>
      </c>
      <c r="L21" s="263" t="str">
        <f t="shared" si="1"/>
        <v/>
      </c>
    </row>
    <row r="22" spans="2:12" x14ac:dyDescent="0.25">
      <c r="B22" s="250" t="str">
        <f>IFERROR(VLOOKUP($A22,'dologi költségek'!$C:$N,2,0),"")</f>
        <v/>
      </c>
      <c r="C22" s="250" t="str">
        <f>IFERROR(VLOOKUP($A22,'dologi költségek'!$C:$N,3,0),"")</f>
        <v/>
      </c>
      <c r="D22" s="250" t="str">
        <f>IFERROR(VLOOKUP($A22,'dologi költségek'!$C:$N,4,0),"")</f>
        <v/>
      </c>
      <c r="E22" s="251" t="str">
        <f>IFERROR(VLOOKUP($A22,'dologi költségek'!$C:$N,5,0),"")</f>
        <v/>
      </c>
      <c r="F22" s="252" t="str">
        <f>IFERROR(VLOOKUP($A22,'dologi költségek'!$C:$N,8,0),"")</f>
        <v/>
      </c>
      <c r="G22" s="252" t="str">
        <f>IFERROR(VLOOKUP($A22,'dologi költségek'!$C:$N,9,0),"")</f>
        <v/>
      </c>
      <c r="H22" s="252" t="str">
        <f>IFERROR(VLOOKUP($A22,'dologi költségek'!$C:$N,10,0),"")</f>
        <v/>
      </c>
      <c r="I22" s="259" t="str">
        <f>IF(A22="","",SUMIF('dologi költségek'!$C:$C,$A22,'dologi költségek'!M:M))</f>
        <v/>
      </c>
      <c r="J22" s="260" t="str">
        <f>IF(A22="","",SUMIF('dologi költségek'!$C:$C,$A22,'dologi költségek'!N:N))</f>
        <v/>
      </c>
      <c r="K22" s="261" t="str">
        <f t="shared" si="0"/>
        <v/>
      </c>
      <c r="L22" s="263" t="str">
        <f t="shared" si="1"/>
        <v/>
      </c>
    </row>
    <row r="23" spans="2:12" x14ac:dyDescent="0.25">
      <c r="B23" s="250" t="str">
        <f>IFERROR(VLOOKUP($A23,'dologi költségek'!$C:$N,2,0),"")</f>
        <v/>
      </c>
      <c r="C23" s="250" t="str">
        <f>IFERROR(VLOOKUP($A23,'dologi költségek'!$C:$N,3,0),"")</f>
        <v/>
      </c>
      <c r="D23" s="250" t="str">
        <f>IFERROR(VLOOKUP($A23,'dologi költségek'!$C:$N,4,0),"")</f>
        <v/>
      </c>
      <c r="E23" s="251" t="str">
        <f>IFERROR(VLOOKUP($A23,'dologi költségek'!$C:$N,5,0),"")</f>
        <v/>
      </c>
      <c r="F23" s="252" t="str">
        <f>IFERROR(VLOOKUP($A23,'dologi költségek'!$C:$N,8,0),"")</f>
        <v/>
      </c>
      <c r="G23" s="252" t="str">
        <f>IFERROR(VLOOKUP($A23,'dologi költségek'!$C:$N,9,0),"")</f>
        <v/>
      </c>
      <c r="H23" s="252" t="str">
        <f>IFERROR(VLOOKUP($A23,'dologi költségek'!$C:$N,10,0),"")</f>
        <v/>
      </c>
      <c r="I23" s="259" t="str">
        <f>IF(A23="","",SUMIF('dologi költségek'!$C:$C,$A23,'dologi költségek'!M:M))</f>
        <v/>
      </c>
      <c r="J23" s="260" t="str">
        <f>IF(A23="","",SUMIF('dologi költségek'!$C:$C,$A23,'dologi költségek'!N:N))</f>
        <v/>
      </c>
      <c r="K23" s="261" t="str">
        <f t="shared" si="0"/>
        <v/>
      </c>
      <c r="L23" s="263" t="str">
        <f t="shared" si="1"/>
        <v/>
      </c>
    </row>
    <row r="24" spans="2:12" x14ac:dyDescent="0.25">
      <c r="B24" s="250" t="str">
        <f>IFERROR(VLOOKUP($A24,'dologi költségek'!$C:$N,2,0),"")</f>
        <v/>
      </c>
      <c r="C24" s="250" t="str">
        <f>IFERROR(VLOOKUP($A24,'dologi költségek'!$C:$N,3,0),"")</f>
        <v/>
      </c>
      <c r="D24" s="250" t="str">
        <f>IFERROR(VLOOKUP($A24,'dologi költségek'!$C:$N,4,0),"")</f>
        <v/>
      </c>
      <c r="E24" s="251" t="str">
        <f>IFERROR(VLOOKUP($A24,'dologi költségek'!$C:$N,5,0),"")</f>
        <v/>
      </c>
      <c r="F24" s="252" t="str">
        <f>IFERROR(VLOOKUP($A24,'dologi költségek'!$C:$N,8,0),"")</f>
        <v/>
      </c>
      <c r="G24" s="252" t="str">
        <f>IFERROR(VLOOKUP($A24,'dologi költségek'!$C:$N,9,0),"")</f>
        <v/>
      </c>
      <c r="H24" s="252" t="str">
        <f>IFERROR(VLOOKUP($A24,'dologi költségek'!$C:$N,10,0),"")</f>
        <v/>
      </c>
      <c r="I24" s="259" t="str">
        <f>IF(A24="","",SUMIF('dologi költségek'!$C:$C,$A24,'dologi költségek'!M:M))</f>
        <v/>
      </c>
      <c r="J24" s="260" t="str">
        <f>IF(A24="","",SUMIF('dologi költségek'!$C:$C,$A24,'dologi költségek'!N:N))</f>
        <v/>
      </c>
      <c r="K24" s="261" t="str">
        <f t="shared" si="0"/>
        <v/>
      </c>
      <c r="L24" s="263" t="str">
        <f t="shared" si="1"/>
        <v/>
      </c>
    </row>
    <row r="25" spans="2:12" x14ac:dyDescent="0.25">
      <c r="B25" s="250" t="str">
        <f>IFERROR(VLOOKUP($A25,'dologi költségek'!$C:$N,2,0),"")</f>
        <v/>
      </c>
      <c r="C25" s="250" t="str">
        <f>IFERROR(VLOOKUP($A25,'dologi költségek'!$C:$N,3,0),"")</f>
        <v/>
      </c>
      <c r="D25" s="250" t="str">
        <f>IFERROR(VLOOKUP($A25,'dologi költségek'!$C:$N,4,0),"")</f>
        <v/>
      </c>
      <c r="E25" s="251" t="str">
        <f>IFERROR(VLOOKUP($A25,'dologi költségek'!$C:$N,5,0),"")</f>
        <v/>
      </c>
      <c r="F25" s="252" t="str">
        <f>IFERROR(VLOOKUP($A25,'dologi költségek'!$C:$N,8,0),"")</f>
        <v/>
      </c>
      <c r="G25" s="252" t="str">
        <f>IFERROR(VLOOKUP($A25,'dologi költségek'!$C:$N,9,0),"")</f>
        <v/>
      </c>
      <c r="H25" s="252" t="str">
        <f>IFERROR(VLOOKUP($A25,'dologi költségek'!$C:$N,10,0),"")</f>
        <v/>
      </c>
      <c r="I25" s="259" t="str">
        <f>IF(A25="","",SUMIF('dologi költségek'!$C:$C,$A25,'dologi költségek'!M:M))</f>
        <v/>
      </c>
      <c r="J25" s="260" t="str">
        <f>IF(A25="","",SUMIF('dologi költségek'!$C:$C,$A25,'dologi költségek'!N:N))</f>
        <v/>
      </c>
      <c r="K25" s="261" t="str">
        <f t="shared" si="0"/>
        <v/>
      </c>
      <c r="L25" s="263" t="str">
        <f t="shared" si="1"/>
        <v/>
      </c>
    </row>
    <row r="26" spans="2:12" x14ac:dyDescent="0.25">
      <c r="B26" s="250" t="str">
        <f>IFERROR(VLOOKUP($A26,'dologi költségek'!$C:$N,2,0),"")</f>
        <v/>
      </c>
      <c r="C26" s="250" t="str">
        <f>IFERROR(VLOOKUP($A26,'dologi költségek'!$C:$N,3,0),"")</f>
        <v/>
      </c>
      <c r="D26" s="250" t="str">
        <f>IFERROR(VLOOKUP($A26,'dologi költségek'!$C:$N,4,0),"")</f>
        <v/>
      </c>
      <c r="E26" s="251" t="str">
        <f>IFERROR(VLOOKUP($A26,'dologi költségek'!$C:$N,5,0),"")</f>
        <v/>
      </c>
      <c r="F26" s="252" t="str">
        <f>IFERROR(VLOOKUP($A26,'dologi költségek'!$C:$N,8,0),"")</f>
        <v/>
      </c>
      <c r="G26" s="252" t="str">
        <f>IFERROR(VLOOKUP($A26,'dologi költségek'!$C:$N,9,0),"")</f>
        <v/>
      </c>
      <c r="H26" s="252" t="str">
        <f>IFERROR(VLOOKUP($A26,'dologi költségek'!$C:$N,10,0),"")</f>
        <v/>
      </c>
      <c r="I26" s="259" t="str">
        <f>IF(A26="","",SUMIF('dologi költségek'!$C:$C,$A26,'dologi költségek'!M:M))</f>
        <v/>
      </c>
      <c r="J26" s="260" t="str">
        <f>IF(A26="","",SUMIF('dologi költségek'!$C:$C,$A26,'dologi költségek'!N:N))</f>
        <v/>
      </c>
      <c r="K26" s="261" t="str">
        <f t="shared" si="0"/>
        <v/>
      </c>
      <c r="L26" s="263" t="str">
        <f t="shared" si="1"/>
        <v/>
      </c>
    </row>
    <row r="27" spans="2:12" x14ac:dyDescent="0.25">
      <c r="B27" s="250" t="str">
        <f>IFERROR(VLOOKUP($A27,'dologi költségek'!$C:$N,2,0),"")</f>
        <v/>
      </c>
      <c r="C27" s="250" t="str">
        <f>IFERROR(VLOOKUP($A27,'dologi költségek'!$C:$N,3,0),"")</f>
        <v/>
      </c>
      <c r="D27" s="250" t="str">
        <f>IFERROR(VLOOKUP($A27,'dologi költségek'!$C:$N,4,0),"")</f>
        <v/>
      </c>
      <c r="E27" s="251" t="str">
        <f>IFERROR(VLOOKUP($A27,'dologi költségek'!$C:$N,5,0),"")</f>
        <v/>
      </c>
      <c r="F27" s="252" t="str">
        <f>IFERROR(VLOOKUP($A27,'dologi költségek'!$C:$N,8,0),"")</f>
        <v/>
      </c>
      <c r="G27" s="252" t="str">
        <f>IFERROR(VLOOKUP($A27,'dologi költségek'!$C:$N,9,0),"")</f>
        <v/>
      </c>
      <c r="H27" s="252" t="str">
        <f>IFERROR(VLOOKUP($A27,'dologi költségek'!$C:$N,10,0),"")</f>
        <v/>
      </c>
      <c r="I27" s="259" t="str">
        <f>IF(A27="","",SUMIF('dologi költségek'!$C:$C,$A27,'dologi költségek'!M:M))</f>
        <v/>
      </c>
      <c r="J27" s="260" t="str">
        <f>IF(A27="","",SUMIF('dologi költségek'!$C:$C,$A27,'dologi költségek'!N:N))</f>
        <v/>
      </c>
      <c r="K27" s="261" t="str">
        <f t="shared" si="0"/>
        <v/>
      </c>
      <c r="L27" s="263" t="str">
        <f t="shared" si="1"/>
        <v/>
      </c>
    </row>
    <row r="28" spans="2:12" x14ac:dyDescent="0.25">
      <c r="B28" s="250" t="str">
        <f>IFERROR(VLOOKUP($A28,'dologi költségek'!$C:$N,2,0),"")</f>
        <v/>
      </c>
      <c r="C28" s="250" t="str">
        <f>IFERROR(VLOOKUP($A28,'dologi költségek'!$C:$N,3,0),"")</f>
        <v/>
      </c>
      <c r="D28" s="250" t="str">
        <f>IFERROR(VLOOKUP($A28,'dologi költségek'!$C:$N,4,0),"")</f>
        <v/>
      </c>
      <c r="E28" s="251" t="str">
        <f>IFERROR(VLOOKUP($A28,'dologi költségek'!$C:$N,5,0),"")</f>
        <v/>
      </c>
      <c r="F28" s="252" t="str">
        <f>IFERROR(VLOOKUP($A28,'dologi költségek'!$C:$N,8,0),"")</f>
        <v/>
      </c>
      <c r="G28" s="252" t="str">
        <f>IFERROR(VLOOKUP($A28,'dologi költségek'!$C:$N,9,0),"")</f>
        <v/>
      </c>
      <c r="H28" s="252" t="str">
        <f>IFERROR(VLOOKUP($A28,'dologi költségek'!$C:$N,10,0),"")</f>
        <v/>
      </c>
      <c r="I28" s="259" t="str">
        <f>IF(A28="","",SUMIF('dologi költségek'!$C:$C,$A28,'dologi költségek'!M:M))</f>
        <v/>
      </c>
      <c r="J28" s="260" t="str">
        <f>IF(A28="","",SUMIF('dologi költségek'!$C:$C,$A28,'dologi költségek'!N:N))</f>
        <v/>
      </c>
      <c r="K28" s="261" t="str">
        <f t="shared" si="0"/>
        <v/>
      </c>
      <c r="L28" s="263" t="str">
        <f t="shared" si="1"/>
        <v/>
      </c>
    </row>
    <row r="29" spans="2:12" x14ac:dyDescent="0.25">
      <c r="B29" s="250" t="str">
        <f>IFERROR(VLOOKUP($A29,'dologi költségek'!$C:$N,2,0),"")</f>
        <v/>
      </c>
      <c r="C29" s="250" t="str">
        <f>IFERROR(VLOOKUP($A29,'dologi költségek'!$C:$N,3,0),"")</f>
        <v/>
      </c>
      <c r="D29" s="250" t="str">
        <f>IFERROR(VLOOKUP($A29,'dologi költségek'!$C:$N,4,0),"")</f>
        <v/>
      </c>
      <c r="E29" s="251" t="str">
        <f>IFERROR(VLOOKUP($A29,'dologi költségek'!$C:$N,5,0),"")</f>
        <v/>
      </c>
      <c r="F29" s="252" t="str">
        <f>IFERROR(VLOOKUP($A29,'dologi költségek'!$C:$N,8,0),"")</f>
        <v/>
      </c>
      <c r="G29" s="252" t="str">
        <f>IFERROR(VLOOKUP($A29,'dologi költségek'!$C:$N,9,0),"")</f>
        <v/>
      </c>
      <c r="H29" s="252" t="str">
        <f>IFERROR(VLOOKUP($A29,'dologi költségek'!$C:$N,10,0),"")</f>
        <v/>
      </c>
      <c r="I29" s="259" t="str">
        <f>IF(A29="","",SUMIF('dologi költségek'!$C:$C,$A29,'dologi költségek'!M:M))</f>
        <v/>
      </c>
      <c r="J29" s="260" t="str">
        <f>IF(A29="","",SUMIF('dologi költségek'!$C:$C,$A29,'dologi költségek'!N:N))</f>
        <v/>
      </c>
      <c r="K29" s="261" t="str">
        <f t="shared" si="0"/>
        <v/>
      </c>
      <c r="L29" s="263" t="str">
        <f t="shared" si="1"/>
        <v/>
      </c>
    </row>
    <row r="30" spans="2:12" x14ac:dyDescent="0.25">
      <c r="B30" s="250" t="str">
        <f>IFERROR(VLOOKUP($A30,'dologi költségek'!$C:$N,2,0),"")</f>
        <v/>
      </c>
      <c r="C30" s="250" t="str">
        <f>IFERROR(VLOOKUP($A30,'dologi költségek'!$C:$N,3,0),"")</f>
        <v/>
      </c>
      <c r="D30" s="250" t="str">
        <f>IFERROR(VLOOKUP($A30,'dologi költségek'!$C:$N,4,0),"")</f>
        <v/>
      </c>
      <c r="E30" s="251" t="str">
        <f>IFERROR(VLOOKUP($A30,'dologi költségek'!$C:$N,5,0),"")</f>
        <v/>
      </c>
      <c r="F30" s="252" t="str">
        <f>IFERROR(VLOOKUP($A30,'dologi költségek'!$C:$N,8,0),"")</f>
        <v/>
      </c>
      <c r="G30" s="252" t="str">
        <f>IFERROR(VLOOKUP($A30,'dologi költségek'!$C:$N,9,0),"")</f>
        <v/>
      </c>
      <c r="H30" s="252" t="str">
        <f>IFERROR(VLOOKUP($A30,'dologi költségek'!$C:$N,10,0),"")</f>
        <v/>
      </c>
      <c r="I30" s="259" t="str">
        <f>IF(A30="","",SUMIF('dologi költségek'!$C:$C,$A30,'dologi költségek'!M:M))</f>
        <v/>
      </c>
      <c r="J30" s="260" t="str">
        <f>IF(A30="","",SUMIF('dologi költségek'!$C:$C,$A30,'dologi költségek'!N:N))</f>
        <v/>
      </c>
      <c r="K30" s="261" t="str">
        <f t="shared" si="0"/>
        <v/>
      </c>
      <c r="L30" s="263" t="str">
        <f t="shared" si="1"/>
        <v/>
      </c>
    </row>
    <row r="31" spans="2:12" x14ac:dyDescent="0.25">
      <c r="B31" s="250" t="str">
        <f>IFERROR(VLOOKUP($A31,'dologi költségek'!$C:$N,2,0),"")</f>
        <v/>
      </c>
      <c r="C31" s="250" t="str">
        <f>IFERROR(VLOOKUP($A31,'dologi költségek'!$C:$N,3,0),"")</f>
        <v/>
      </c>
      <c r="D31" s="250" t="str">
        <f>IFERROR(VLOOKUP($A31,'dologi költségek'!$C:$N,4,0),"")</f>
        <v/>
      </c>
      <c r="E31" s="251" t="str">
        <f>IFERROR(VLOOKUP($A31,'dologi költségek'!$C:$N,5,0),"")</f>
        <v/>
      </c>
      <c r="F31" s="252" t="str">
        <f>IFERROR(VLOOKUP($A31,'dologi költségek'!$C:$N,8,0),"")</f>
        <v/>
      </c>
      <c r="G31" s="252" t="str">
        <f>IFERROR(VLOOKUP($A31,'dologi költségek'!$C:$N,9,0),"")</f>
        <v/>
      </c>
      <c r="H31" s="252" t="str">
        <f>IFERROR(VLOOKUP($A31,'dologi költségek'!$C:$N,10,0),"")</f>
        <v/>
      </c>
      <c r="I31" s="259" t="str">
        <f>IF(A31="","",SUMIF('dologi költségek'!$C:$C,$A31,'dologi költségek'!M:M))</f>
        <v/>
      </c>
      <c r="J31" s="260" t="str">
        <f>IF(A31="","",SUMIF('dologi költségek'!$C:$C,$A31,'dologi költségek'!N:N))</f>
        <v/>
      </c>
      <c r="K31" s="261" t="str">
        <f t="shared" si="0"/>
        <v/>
      </c>
      <c r="L31" s="263" t="str">
        <f t="shared" si="1"/>
        <v/>
      </c>
    </row>
    <row r="32" spans="2:12" x14ac:dyDescent="0.25">
      <c r="B32" s="250" t="str">
        <f>IFERROR(VLOOKUP($A32,'dologi költségek'!$C:$N,2,0),"")</f>
        <v/>
      </c>
      <c r="C32" s="250" t="str">
        <f>IFERROR(VLOOKUP($A32,'dologi költségek'!$C:$N,3,0),"")</f>
        <v/>
      </c>
      <c r="D32" s="250" t="str">
        <f>IFERROR(VLOOKUP($A32,'dologi költségek'!$C:$N,4,0),"")</f>
        <v/>
      </c>
      <c r="E32" s="251" t="str">
        <f>IFERROR(VLOOKUP($A32,'dologi költségek'!$C:$N,5,0),"")</f>
        <v/>
      </c>
      <c r="F32" s="252" t="str">
        <f>IFERROR(VLOOKUP($A32,'dologi költségek'!$C:$N,8,0),"")</f>
        <v/>
      </c>
      <c r="G32" s="252" t="str">
        <f>IFERROR(VLOOKUP($A32,'dologi költségek'!$C:$N,9,0),"")</f>
        <v/>
      </c>
      <c r="H32" s="252" t="str">
        <f>IFERROR(VLOOKUP($A32,'dologi költségek'!$C:$N,10,0),"")</f>
        <v/>
      </c>
      <c r="I32" s="259" t="str">
        <f>IF(A32="","",SUMIF('dologi költségek'!$C:$C,$A32,'dologi költségek'!M:M))</f>
        <v/>
      </c>
      <c r="J32" s="260" t="str">
        <f>IF(A32="","",SUMIF('dologi költségek'!$C:$C,$A32,'dologi költségek'!N:N))</f>
        <v/>
      </c>
      <c r="K32" s="261" t="str">
        <f t="shared" si="0"/>
        <v/>
      </c>
      <c r="L32" s="263" t="str">
        <f t="shared" si="1"/>
        <v/>
      </c>
    </row>
    <row r="33" spans="2:12" x14ac:dyDescent="0.25">
      <c r="B33" s="250" t="str">
        <f>IFERROR(VLOOKUP($A33,'dologi költségek'!$C:$N,2,0),"")</f>
        <v/>
      </c>
      <c r="C33" s="250" t="str">
        <f>IFERROR(VLOOKUP($A33,'dologi költségek'!$C:$N,3,0),"")</f>
        <v/>
      </c>
      <c r="D33" s="250" t="str">
        <f>IFERROR(VLOOKUP($A33,'dologi költségek'!$C:$N,4,0),"")</f>
        <v/>
      </c>
      <c r="E33" s="251" t="str">
        <f>IFERROR(VLOOKUP($A33,'dologi költségek'!$C:$N,5,0),"")</f>
        <v/>
      </c>
      <c r="F33" s="252" t="str">
        <f>IFERROR(VLOOKUP($A33,'dologi költségek'!$C:$N,8,0),"")</f>
        <v/>
      </c>
      <c r="G33" s="252" t="str">
        <f>IFERROR(VLOOKUP($A33,'dologi költségek'!$C:$N,9,0),"")</f>
        <v/>
      </c>
      <c r="H33" s="252" t="str">
        <f>IFERROR(VLOOKUP($A33,'dologi költségek'!$C:$N,10,0),"")</f>
        <v/>
      </c>
      <c r="I33" s="259" t="str">
        <f>IF(A33="","",SUMIF('dologi költségek'!$C:$C,$A33,'dologi költségek'!M:M))</f>
        <v/>
      </c>
      <c r="J33" s="260" t="str">
        <f>IF(A33="","",SUMIF('dologi költségek'!$C:$C,$A33,'dologi költségek'!N:N))</f>
        <v/>
      </c>
      <c r="K33" s="261" t="str">
        <f t="shared" si="0"/>
        <v/>
      </c>
      <c r="L33" s="263" t="str">
        <f t="shared" si="1"/>
        <v/>
      </c>
    </row>
    <row r="34" spans="2:12" x14ac:dyDescent="0.25">
      <c r="B34" s="250" t="str">
        <f>IFERROR(VLOOKUP($A34,'dologi költségek'!$C:$N,2,0),"")</f>
        <v/>
      </c>
      <c r="C34" s="250" t="str">
        <f>IFERROR(VLOOKUP($A34,'dologi költségek'!$C:$N,3,0),"")</f>
        <v/>
      </c>
      <c r="D34" s="250" t="str">
        <f>IFERROR(VLOOKUP($A34,'dologi költségek'!$C:$N,4,0),"")</f>
        <v/>
      </c>
      <c r="E34" s="251" t="str">
        <f>IFERROR(VLOOKUP($A34,'dologi költségek'!$C:$N,5,0),"")</f>
        <v/>
      </c>
      <c r="F34" s="252" t="str">
        <f>IFERROR(VLOOKUP($A34,'dologi költségek'!$C:$N,8,0),"")</f>
        <v/>
      </c>
      <c r="G34" s="252" t="str">
        <f>IFERROR(VLOOKUP($A34,'dologi költségek'!$C:$N,9,0),"")</f>
        <v/>
      </c>
      <c r="H34" s="252" t="str">
        <f>IFERROR(VLOOKUP($A34,'dologi költségek'!$C:$N,10,0),"")</f>
        <v/>
      </c>
      <c r="I34" s="259" t="str">
        <f>IF(A34="","",SUMIF('dologi költségek'!$C:$C,$A34,'dologi költségek'!M:M))</f>
        <v/>
      </c>
      <c r="J34" s="260" t="str">
        <f>IF(A34="","",SUMIF('dologi költségek'!$C:$C,$A34,'dologi költségek'!N:N))</f>
        <v/>
      </c>
      <c r="K34" s="261" t="str">
        <f t="shared" si="0"/>
        <v/>
      </c>
      <c r="L34" s="263" t="str">
        <f t="shared" si="1"/>
        <v/>
      </c>
    </row>
    <row r="35" spans="2:12" x14ac:dyDescent="0.25">
      <c r="B35" s="250" t="str">
        <f>IFERROR(VLOOKUP($A35,'dologi költségek'!$C:$N,2,0),"")</f>
        <v/>
      </c>
      <c r="C35" s="250" t="str">
        <f>IFERROR(VLOOKUP($A35,'dologi költségek'!$C:$N,3,0),"")</f>
        <v/>
      </c>
      <c r="D35" s="250" t="str">
        <f>IFERROR(VLOOKUP($A35,'dologi költségek'!$C:$N,4,0),"")</f>
        <v/>
      </c>
      <c r="E35" s="251" t="str">
        <f>IFERROR(VLOOKUP($A35,'dologi költségek'!$C:$N,5,0),"")</f>
        <v/>
      </c>
      <c r="F35" s="252" t="str">
        <f>IFERROR(VLOOKUP($A35,'dologi költségek'!$C:$N,8,0),"")</f>
        <v/>
      </c>
      <c r="G35" s="252" t="str">
        <f>IFERROR(VLOOKUP($A35,'dologi költségek'!$C:$N,9,0),"")</f>
        <v/>
      </c>
      <c r="H35" s="252" t="str">
        <f>IFERROR(VLOOKUP($A35,'dologi költségek'!$C:$N,10,0),"")</f>
        <v/>
      </c>
      <c r="I35" s="259" t="str">
        <f>IF(A35="","",SUMIF('dologi költségek'!$C:$C,$A35,'dologi költségek'!M:M))</f>
        <v/>
      </c>
      <c r="J35" s="260" t="str">
        <f>IF(A35="","",SUMIF('dologi költségek'!$C:$C,$A35,'dologi költségek'!N:N))</f>
        <v/>
      </c>
      <c r="K35" s="261" t="str">
        <f t="shared" si="0"/>
        <v/>
      </c>
      <c r="L35" s="263" t="str">
        <f t="shared" si="1"/>
        <v/>
      </c>
    </row>
    <row r="36" spans="2:12" x14ac:dyDescent="0.25">
      <c r="B36" s="250" t="str">
        <f>IFERROR(VLOOKUP($A36,'dologi költségek'!$C:$N,2,0),"")</f>
        <v/>
      </c>
      <c r="C36" s="250" t="str">
        <f>IFERROR(VLOOKUP($A36,'dologi költségek'!$C:$N,3,0),"")</f>
        <v/>
      </c>
      <c r="D36" s="250" t="str">
        <f>IFERROR(VLOOKUP($A36,'dologi költségek'!$C:$N,4,0),"")</f>
        <v/>
      </c>
      <c r="E36" s="251" t="str">
        <f>IFERROR(VLOOKUP($A36,'dologi költségek'!$C:$N,5,0),"")</f>
        <v/>
      </c>
      <c r="F36" s="252" t="str">
        <f>IFERROR(VLOOKUP($A36,'dologi költségek'!$C:$N,8,0),"")</f>
        <v/>
      </c>
      <c r="G36" s="252" t="str">
        <f>IFERROR(VLOOKUP($A36,'dologi költségek'!$C:$N,9,0),"")</f>
        <v/>
      </c>
      <c r="H36" s="252" t="str">
        <f>IFERROR(VLOOKUP($A36,'dologi költségek'!$C:$N,10,0),"")</f>
        <v/>
      </c>
      <c r="I36" s="259" t="str">
        <f>IF(A36="","",SUMIF('dologi költségek'!$C:$C,$A36,'dologi költségek'!M:M))</f>
        <v/>
      </c>
      <c r="J36" s="260" t="str">
        <f>IF(A36="","",SUMIF('dologi költségek'!$C:$C,$A36,'dologi költségek'!N:N))</f>
        <v/>
      </c>
      <c r="K36" s="261" t="str">
        <f t="shared" si="0"/>
        <v/>
      </c>
      <c r="L36" s="263" t="str">
        <f t="shared" si="1"/>
        <v/>
      </c>
    </row>
    <row r="37" spans="2:12" x14ac:dyDescent="0.25">
      <c r="B37" s="250" t="str">
        <f>IFERROR(VLOOKUP($A37,'dologi költségek'!$C:$N,2,0),"")</f>
        <v/>
      </c>
      <c r="C37" s="250" t="str">
        <f>IFERROR(VLOOKUP($A37,'dologi költségek'!$C:$N,3,0),"")</f>
        <v/>
      </c>
      <c r="D37" s="250" t="str">
        <f>IFERROR(VLOOKUP($A37,'dologi költségek'!$C:$N,4,0),"")</f>
        <v/>
      </c>
      <c r="E37" s="251" t="str">
        <f>IFERROR(VLOOKUP($A37,'dologi költségek'!$C:$N,5,0),"")</f>
        <v/>
      </c>
      <c r="F37" s="252" t="str">
        <f>IFERROR(VLOOKUP($A37,'dologi költségek'!$C:$N,8,0),"")</f>
        <v/>
      </c>
      <c r="G37" s="252" t="str">
        <f>IFERROR(VLOOKUP($A37,'dologi költségek'!$C:$N,9,0),"")</f>
        <v/>
      </c>
      <c r="H37" s="252" t="str">
        <f>IFERROR(VLOOKUP($A37,'dologi költségek'!$C:$N,10,0),"")</f>
        <v/>
      </c>
      <c r="I37" s="259" t="str">
        <f>IF(A37="","",SUMIF('dologi költségek'!$C:$C,$A37,'dologi költségek'!M:M))</f>
        <v/>
      </c>
      <c r="J37" s="260" t="str">
        <f>IF(A37="","",SUMIF('dologi költségek'!$C:$C,$A37,'dologi költségek'!N:N))</f>
        <v/>
      </c>
      <c r="K37" s="261" t="str">
        <f t="shared" si="0"/>
        <v/>
      </c>
      <c r="L37" s="263" t="str">
        <f t="shared" si="1"/>
        <v/>
      </c>
    </row>
    <row r="38" spans="2:12" x14ac:dyDescent="0.25">
      <c r="B38" s="250" t="str">
        <f>IFERROR(VLOOKUP($A38,'dologi költségek'!$C:$N,2,0),"")</f>
        <v/>
      </c>
      <c r="C38" s="250" t="str">
        <f>IFERROR(VLOOKUP($A38,'dologi költségek'!$C:$N,3,0),"")</f>
        <v/>
      </c>
      <c r="D38" s="250" t="str">
        <f>IFERROR(VLOOKUP($A38,'dologi költségek'!$C:$N,4,0),"")</f>
        <v/>
      </c>
      <c r="E38" s="251" t="str">
        <f>IFERROR(VLOOKUP($A38,'dologi költségek'!$C:$N,5,0),"")</f>
        <v/>
      </c>
      <c r="F38" s="252" t="str">
        <f>IFERROR(VLOOKUP($A38,'dologi költségek'!$C:$N,8,0),"")</f>
        <v/>
      </c>
      <c r="G38" s="252" t="str">
        <f>IFERROR(VLOOKUP($A38,'dologi költségek'!$C:$N,9,0),"")</f>
        <v/>
      </c>
      <c r="H38" s="252" t="str">
        <f>IFERROR(VLOOKUP($A38,'dologi költségek'!$C:$N,10,0),"")</f>
        <v/>
      </c>
      <c r="I38" s="259" t="str">
        <f>IF(A38="","",SUMIF('dologi költségek'!$C:$C,$A38,'dologi költségek'!M:M))</f>
        <v/>
      </c>
      <c r="J38" s="260" t="str">
        <f>IF(A38="","",SUMIF('dologi költségek'!$C:$C,$A38,'dologi költségek'!N:N))</f>
        <v/>
      </c>
      <c r="K38" s="261" t="str">
        <f t="shared" si="0"/>
        <v/>
      </c>
      <c r="L38" s="263" t="str">
        <f t="shared" si="1"/>
        <v/>
      </c>
    </row>
    <row r="39" spans="2:12" x14ac:dyDescent="0.25">
      <c r="B39" s="250" t="str">
        <f>IFERROR(VLOOKUP($A39,'dologi költségek'!$C:$N,2,0),"")</f>
        <v/>
      </c>
      <c r="C39" s="250" t="str">
        <f>IFERROR(VLOOKUP($A39,'dologi költségek'!$C:$N,3,0),"")</f>
        <v/>
      </c>
      <c r="D39" s="250" t="str">
        <f>IFERROR(VLOOKUP($A39,'dologi költségek'!$C:$N,4,0),"")</f>
        <v/>
      </c>
      <c r="E39" s="251" t="str">
        <f>IFERROR(VLOOKUP($A39,'dologi költségek'!$C:$N,5,0),"")</f>
        <v/>
      </c>
      <c r="F39" s="252" t="str">
        <f>IFERROR(VLOOKUP($A39,'dologi költségek'!$C:$N,8,0),"")</f>
        <v/>
      </c>
      <c r="G39" s="252" t="str">
        <f>IFERROR(VLOOKUP($A39,'dologi költségek'!$C:$N,9,0),"")</f>
        <v/>
      </c>
      <c r="H39" s="252" t="str">
        <f>IFERROR(VLOOKUP($A39,'dologi költségek'!$C:$N,10,0),"")</f>
        <v/>
      </c>
      <c r="I39" s="259" t="str">
        <f>IF(A39="","",SUMIF('dologi költségek'!$C:$C,$A39,'dologi költségek'!M:M))</f>
        <v/>
      </c>
      <c r="J39" s="260" t="str">
        <f>IF(A39="","",SUMIF('dologi költségek'!$C:$C,$A39,'dologi költségek'!N:N))</f>
        <v/>
      </c>
      <c r="K39" s="261" t="str">
        <f t="shared" si="0"/>
        <v/>
      </c>
      <c r="L39" s="263" t="str">
        <f t="shared" si="1"/>
        <v/>
      </c>
    </row>
    <row r="40" spans="2:12" x14ac:dyDescent="0.25">
      <c r="B40" s="250" t="str">
        <f>IFERROR(VLOOKUP($A40,'dologi költségek'!$C:$N,2,0),"")</f>
        <v/>
      </c>
      <c r="C40" s="250" t="str">
        <f>IFERROR(VLOOKUP($A40,'dologi költségek'!$C:$N,3,0),"")</f>
        <v/>
      </c>
      <c r="D40" s="250" t="str">
        <f>IFERROR(VLOOKUP($A40,'dologi költségek'!$C:$N,4,0),"")</f>
        <v/>
      </c>
      <c r="E40" s="251" t="str">
        <f>IFERROR(VLOOKUP($A40,'dologi költségek'!$C:$N,5,0),"")</f>
        <v/>
      </c>
      <c r="F40" s="252" t="str">
        <f>IFERROR(VLOOKUP($A40,'dologi költségek'!$C:$N,8,0),"")</f>
        <v/>
      </c>
      <c r="G40" s="252" t="str">
        <f>IFERROR(VLOOKUP($A40,'dologi költségek'!$C:$N,9,0),"")</f>
        <v/>
      </c>
      <c r="H40" s="252" t="str">
        <f>IFERROR(VLOOKUP($A40,'dologi költségek'!$C:$N,10,0),"")</f>
        <v/>
      </c>
      <c r="I40" s="259" t="str">
        <f>IF(A40="","",SUMIF('dologi költségek'!$C:$C,$A40,'dologi költségek'!M:M))</f>
        <v/>
      </c>
      <c r="J40" s="260" t="str">
        <f>IF(A40="","",SUMIF('dologi költségek'!$C:$C,$A40,'dologi költségek'!N:N))</f>
        <v/>
      </c>
      <c r="K40" s="261" t="str">
        <f t="shared" si="0"/>
        <v/>
      </c>
      <c r="L40" s="263" t="str">
        <f t="shared" si="1"/>
        <v/>
      </c>
    </row>
    <row r="41" spans="2:12" x14ac:dyDescent="0.25">
      <c r="B41" s="250" t="str">
        <f>IFERROR(VLOOKUP($A41,'dologi költségek'!$C:$N,2,0),"")</f>
        <v/>
      </c>
      <c r="C41" s="250" t="str">
        <f>IFERROR(VLOOKUP($A41,'dologi költségek'!$C:$N,3,0),"")</f>
        <v/>
      </c>
      <c r="D41" s="250" t="str">
        <f>IFERROR(VLOOKUP($A41,'dologi költségek'!$C:$N,4,0),"")</f>
        <v/>
      </c>
      <c r="E41" s="251" t="str">
        <f>IFERROR(VLOOKUP($A41,'dologi költségek'!$C:$N,5,0),"")</f>
        <v/>
      </c>
      <c r="F41" s="252" t="str">
        <f>IFERROR(VLOOKUP($A41,'dologi költségek'!$C:$N,8,0),"")</f>
        <v/>
      </c>
      <c r="G41" s="252" t="str">
        <f>IFERROR(VLOOKUP($A41,'dologi költségek'!$C:$N,9,0),"")</f>
        <v/>
      </c>
      <c r="H41" s="252" t="str">
        <f>IFERROR(VLOOKUP($A41,'dologi költségek'!$C:$N,10,0),"")</f>
        <v/>
      </c>
      <c r="I41" s="259" t="str">
        <f>IF(A41="","",SUMIF('dologi költségek'!$C:$C,$A41,'dologi költségek'!M:M))</f>
        <v/>
      </c>
      <c r="J41" s="260" t="str">
        <f>IF(A41="","",SUMIF('dologi költségek'!$C:$C,$A41,'dologi költségek'!N:N))</f>
        <v/>
      </c>
      <c r="K41" s="261" t="str">
        <f t="shared" si="0"/>
        <v/>
      </c>
      <c r="L41" s="263" t="str">
        <f t="shared" si="1"/>
        <v/>
      </c>
    </row>
    <row r="42" spans="2:12" x14ac:dyDescent="0.25">
      <c r="B42" s="250" t="str">
        <f>IFERROR(VLOOKUP($A42,'dologi költségek'!$C:$N,2,0),"")</f>
        <v/>
      </c>
      <c r="C42" s="250" t="str">
        <f>IFERROR(VLOOKUP($A42,'dologi költségek'!$C:$N,3,0),"")</f>
        <v/>
      </c>
      <c r="D42" s="250" t="str">
        <f>IFERROR(VLOOKUP($A42,'dologi költségek'!$C:$N,4,0),"")</f>
        <v/>
      </c>
      <c r="E42" s="251" t="str">
        <f>IFERROR(VLOOKUP($A42,'dologi költségek'!$C:$N,5,0),"")</f>
        <v/>
      </c>
      <c r="F42" s="252" t="str">
        <f>IFERROR(VLOOKUP($A42,'dologi költségek'!$C:$N,8,0),"")</f>
        <v/>
      </c>
      <c r="G42" s="252" t="str">
        <f>IFERROR(VLOOKUP($A42,'dologi költségek'!$C:$N,9,0),"")</f>
        <v/>
      </c>
      <c r="H42" s="252" t="str">
        <f>IFERROR(VLOOKUP($A42,'dologi költségek'!$C:$N,10,0),"")</f>
        <v/>
      </c>
      <c r="I42" s="259" t="str">
        <f>IF(A42="","",SUMIF('dologi költségek'!$C:$C,$A42,'dologi költségek'!M:M))</f>
        <v/>
      </c>
      <c r="J42" s="260" t="str">
        <f>IF(A42="","",SUMIF('dologi költségek'!$C:$C,$A42,'dologi költségek'!N:N))</f>
        <v/>
      </c>
      <c r="K42" s="261" t="str">
        <f t="shared" si="0"/>
        <v/>
      </c>
      <c r="L42" s="263" t="str">
        <f t="shared" si="1"/>
        <v/>
      </c>
    </row>
    <row r="43" spans="2:12" x14ac:dyDescent="0.25">
      <c r="B43" s="250" t="str">
        <f>IFERROR(VLOOKUP($A43,'dologi költségek'!$C:$N,2,0),"")</f>
        <v/>
      </c>
      <c r="C43" s="250" t="str">
        <f>IFERROR(VLOOKUP($A43,'dologi költségek'!$C:$N,3,0),"")</f>
        <v/>
      </c>
      <c r="D43" s="250" t="str">
        <f>IFERROR(VLOOKUP($A43,'dologi költségek'!$C:$N,4,0),"")</f>
        <v/>
      </c>
      <c r="E43" s="251" t="str">
        <f>IFERROR(VLOOKUP($A43,'dologi költségek'!$C:$N,5,0),"")</f>
        <v/>
      </c>
      <c r="F43" s="252" t="str">
        <f>IFERROR(VLOOKUP($A43,'dologi költségek'!$C:$N,8,0),"")</f>
        <v/>
      </c>
      <c r="G43" s="252" t="str">
        <f>IFERROR(VLOOKUP($A43,'dologi költségek'!$C:$N,9,0),"")</f>
        <v/>
      </c>
      <c r="H43" s="252" t="str">
        <f>IFERROR(VLOOKUP($A43,'dologi költségek'!$C:$N,10,0),"")</f>
        <v/>
      </c>
      <c r="I43" s="259" t="str">
        <f>IF(A43="","",SUMIF('dologi költségek'!$C:$C,$A43,'dologi költségek'!M:M))</f>
        <v/>
      </c>
      <c r="J43" s="260" t="str">
        <f>IF(A43="","",SUMIF('dologi költségek'!$C:$C,$A43,'dologi költségek'!N:N))</f>
        <v/>
      </c>
      <c r="K43" s="261" t="str">
        <f t="shared" si="0"/>
        <v/>
      </c>
      <c r="L43" s="263" t="str">
        <f t="shared" si="1"/>
        <v/>
      </c>
    </row>
    <row r="44" spans="2:12" x14ac:dyDescent="0.25">
      <c r="B44" s="250" t="str">
        <f>IFERROR(VLOOKUP($A44,'dologi költségek'!$C:$N,2,0),"")</f>
        <v/>
      </c>
      <c r="C44" s="250" t="str">
        <f>IFERROR(VLOOKUP($A44,'dologi költségek'!$C:$N,3,0),"")</f>
        <v/>
      </c>
      <c r="D44" s="250" t="str">
        <f>IFERROR(VLOOKUP($A44,'dologi költségek'!$C:$N,4,0),"")</f>
        <v/>
      </c>
      <c r="E44" s="251" t="str">
        <f>IFERROR(VLOOKUP($A44,'dologi költségek'!$C:$N,5,0),"")</f>
        <v/>
      </c>
      <c r="F44" s="252" t="str">
        <f>IFERROR(VLOOKUP($A44,'dologi költségek'!$C:$N,8,0),"")</f>
        <v/>
      </c>
      <c r="G44" s="252" t="str">
        <f>IFERROR(VLOOKUP($A44,'dologi költségek'!$C:$N,9,0),"")</f>
        <v/>
      </c>
      <c r="H44" s="252" t="str">
        <f>IFERROR(VLOOKUP($A44,'dologi költségek'!$C:$N,10,0),"")</f>
        <v/>
      </c>
      <c r="I44" s="259" t="str">
        <f>IF(A44="","",SUMIF('dologi költségek'!$C:$C,$A44,'dologi költségek'!M:M))</f>
        <v/>
      </c>
      <c r="J44" s="260" t="str">
        <f>IF(A44="","",SUMIF('dologi költségek'!$C:$C,$A44,'dologi költségek'!N:N))</f>
        <v/>
      </c>
      <c r="K44" s="261" t="str">
        <f t="shared" si="0"/>
        <v/>
      </c>
      <c r="L44" s="263" t="str">
        <f t="shared" si="1"/>
        <v/>
      </c>
    </row>
    <row r="45" spans="2:12" x14ac:dyDescent="0.25">
      <c r="B45" s="250" t="str">
        <f>IFERROR(VLOOKUP($A45,'dologi költségek'!$C:$N,2,0),"")</f>
        <v/>
      </c>
      <c r="C45" s="250" t="str">
        <f>IFERROR(VLOOKUP($A45,'dologi költségek'!$C:$N,3,0),"")</f>
        <v/>
      </c>
      <c r="D45" s="250" t="str">
        <f>IFERROR(VLOOKUP($A45,'dologi költségek'!$C:$N,4,0),"")</f>
        <v/>
      </c>
      <c r="E45" s="251" t="str">
        <f>IFERROR(VLOOKUP($A45,'dologi költségek'!$C:$N,5,0),"")</f>
        <v/>
      </c>
      <c r="F45" s="252" t="str">
        <f>IFERROR(VLOOKUP($A45,'dologi költségek'!$C:$N,8,0),"")</f>
        <v/>
      </c>
      <c r="G45" s="252" t="str">
        <f>IFERROR(VLOOKUP($A45,'dologi költségek'!$C:$N,9,0),"")</f>
        <v/>
      </c>
      <c r="H45" s="252" t="str">
        <f>IFERROR(VLOOKUP($A45,'dologi költségek'!$C:$N,10,0),"")</f>
        <v/>
      </c>
      <c r="I45" s="259" t="str">
        <f>IF(A45="","",SUMIF('dologi költségek'!$C:$C,$A45,'dologi költségek'!M:M))</f>
        <v/>
      </c>
      <c r="J45" s="260" t="str">
        <f>IF(A45="","",SUMIF('dologi költségek'!$C:$C,$A45,'dologi költségek'!N:N))</f>
        <v/>
      </c>
      <c r="K45" s="261" t="str">
        <f t="shared" si="0"/>
        <v/>
      </c>
      <c r="L45" s="263" t="str">
        <f t="shared" si="1"/>
        <v/>
      </c>
    </row>
    <row r="46" spans="2:12" x14ac:dyDescent="0.25">
      <c r="B46" s="250" t="str">
        <f>IFERROR(VLOOKUP($A46,'dologi költségek'!$C:$N,2,0),"")</f>
        <v/>
      </c>
      <c r="C46" s="250" t="str">
        <f>IFERROR(VLOOKUP($A46,'dologi költségek'!$C:$N,3,0),"")</f>
        <v/>
      </c>
      <c r="D46" s="250" t="str">
        <f>IFERROR(VLOOKUP($A46,'dologi költségek'!$C:$N,4,0),"")</f>
        <v/>
      </c>
      <c r="E46" s="251" t="str">
        <f>IFERROR(VLOOKUP($A46,'dologi költségek'!$C:$N,5,0),"")</f>
        <v/>
      </c>
      <c r="F46" s="252" t="str">
        <f>IFERROR(VLOOKUP($A46,'dologi költségek'!$C:$N,8,0),"")</f>
        <v/>
      </c>
      <c r="G46" s="252" t="str">
        <f>IFERROR(VLOOKUP($A46,'dologi költségek'!$C:$N,9,0),"")</f>
        <v/>
      </c>
      <c r="H46" s="252" t="str">
        <f>IFERROR(VLOOKUP($A46,'dologi költségek'!$C:$N,10,0),"")</f>
        <v/>
      </c>
      <c r="I46" s="259" t="str">
        <f>IF(A46="","",SUMIF('dologi költségek'!$C:$C,$A46,'dologi költségek'!M:M))</f>
        <v/>
      </c>
      <c r="J46" s="260" t="str">
        <f>IF(A46="","",SUMIF('dologi költségek'!$C:$C,$A46,'dologi költségek'!N:N))</f>
        <v/>
      </c>
      <c r="K46" s="261" t="str">
        <f t="shared" si="0"/>
        <v/>
      </c>
      <c r="L46" s="263" t="str">
        <f t="shared" si="1"/>
        <v/>
      </c>
    </row>
    <row r="47" spans="2:12" x14ac:dyDescent="0.25">
      <c r="B47" s="250" t="str">
        <f>IFERROR(VLOOKUP($A47,'dologi költségek'!$C:$N,2,0),"")</f>
        <v/>
      </c>
      <c r="C47" s="250" t="str">
        <f>IFERROR(VLOOKUP($A47,'dologi költségek'!$C:$N,3,0),"")</f>
        <v/>
      </c>
      <c r="D47" s="250" t="str">
        <f>IFERROR(VLOOKUP($A47,'dologi költségek'!$C:$N,4,0),"")</f>
        <v/>
      </c>
      <c r="E47" s="251" t="str">
        <f>IFERROR(VLOOKUP($A47,'dologi költségek'!$C:$N,5,0),"")</f>
        <v/>
      </c>
      <c r="F47" s="252" t="str">
        <f>IFERROR(VLOOKUP($A47,'dologi költségek'!$C:$N,8,0),"")</f>
        <v/>
      </c>
      <c r="G47" s="252" t="str">
        <f>IFERROR(VLOOKUP($A47,'dologi költségek'!$C:$N,9,0),"")</f>
        <v/>
      </c>
      <c r="H47" s="252" t="str">
        <f>IFERROR(VLOOKUP($A47,'dologi költségek'!$C:$N,10,0),"")</f>
        <v/>
      </c>
      <c r="I47" s="259" t="str">
        <f>IF(A47="","",SUMIF('dologi költségek'!$C:$C,$A47,'dologi költségek'!M:M))</f>
        <v/>
      </c>
      <c r="J47" s="260" t="str">
        <f>IF(A47="","",SUMIF('dologi költségek'!$C:$C,$A47,'dologi költségek'!N:N))</f>
        <v/>
      </c>
      <c r="K47" s="261" t="str">
        <f t="shared" si="0"/>
        <v/>
      </c>
      <c r="L47" s="263" t="str">
        <f t="shared" si="1"/>
        <v/>
      </c>
    </row>
    <row r="48" spans="2:12" x14ac:dyDescent="0.25">
      <c r="B48" s="250" t="str">
        <f>IFERROR(VLOOKUP($A48,'dologi költségek'!$C:$N,2,0),"")</f>
        <v/>
      </c>
      <c r="C48" s="250" t="str">
        <f>IFERROR(VLOOKUP($A48,'dologi költségek'!$C:$N,3,0),"")</f>
        <v/>
      </c>
      <c r="D48" s="250" t="str">
        <f>IFERROR(VLOOKUP($A48,'dologi költségek'!$C:$N,4,0),"")</f>
        <v/>
      </c>
      <c r="E48" s="251" t="str">
        <f>IFERROR(VLOOKUP($A48,'dologi költségek'!$C:$N,5,0),"")</f>
        <v/>
      </c>
      <c r="F48" s="252" t="str">
        <f>IFERROR(VLOOKUP($A48,'dologi költségek'!$C:$N,8,0),"")</f>
        <v/>
      </c>
      <c r="G48" s="252" t="str">
        <f>IFERROR(VLOOKUP($A48,'dologi költségek'!$C:$N,9,0),"")</f>
        <v/>
      </c>
      <c r="H48" s="252" t="str">
        <f>IFERROR(VLOOKUP($A48,'dologi költségek'!$C:$N,10,0),"")</f>
        <v/>
      </c>
      <c r="I48" s="259" t="str">
        <f>IF(A48="","",SUMIF('dologi költségek'!$C:$C,$A48,'dologi költségek'!M:M))</f>
        <v/>
      </c>
      <c r="J48" s="260" t="str">
        <f>IF(A48="","",SUMIF('dologi költségek'!$C:$C,$A48,'dologi költségek'!N:N))</f>
        <v/>
      </c>
      <c r="K48" s="261" t="str">
        <f t="shared" si="0"/>
        <v/>
      </c>
      <c r="L48" s="263" t="str">
        <f t="shared" si="1"/>
        <v/>
      </c>
    </row>
    <row r="49" spans="2:12" x14ac:dyDescent="0.25">
      <c r="B49" s="250" t="str">
        <f>IFERROR(VLOOKUP($A49,'dologi költségek'!$C:$N,2,0),"")</f>
        <v/>
      </c>
      <c r="C49" s="250" t="str">
        <f>IFERROR(VLOOKUP($A49,'dologi költségek'!$C:$N,3,0),"")</f>
        <v/>
      </c>
      <c r="D49" s="250" t="str">
        <f>IFERROR(VLOOKUP($A49,'dologi költségek'!$C:$N,4,0),"")</f>
        <v/>
      </c>
      <c r="E49" s="251" t="str">
        <f>IFERROR(VLOOKUP($A49,'dologi költségek'!$C:$N,5,0),"")</f>
        <v/>
      </c>
      <c r="F49" s="252" t="str">
        <f>IFERROR(VLOOKUP($A49,'dologi költségek'!$C:$N,8,0),"")</f>
        <v/>
      </c>
      <c r="G49" s="252" t="str">
        <f>IFERROR(VLOOKUP($A49,'dologi költségek'!$C:$N,9,0),"")</f>
        <v/>
      </c>
      <c r="H49" s="252" t="str">
        <f>IFERROR(VLOOKUP($A49,'dologi költségek'!$C:$N,10,0),"")</f>
        <v/>
      </c>
      <c r="I49" s="259" t="str">
        <f>IF(A49="","",SUMIF('dologi költségek'!$C:$C,$A49,'dologi költségek'!M:M))</f>
        <v/>
      </c>
      <c r="J49" s="260" t="str">
        <f>IF(A49="","",SUMIF('dologi költségek'!$C:$C,$A49,'dologi költségek'!N:N))</f>
        <v/>
      </c>
      <c r="K49" s="261" t="str">
        <f t="shared" si="0"/>
        <v/>
      </c>
      <c r="L49" s="263" t="str">
        <f t="shared" si="1"/>
        <v/>
      </c>
    </row>
    <row r="50" spans="2:12" x14ac:dyDescent="0.25">
      <c r="B50" s="250" t="str">
        <f>IFERROR(VLOOKUP($A50,'dologi költségek'!$C:$N,2,0),"")</f>
        <v/>
      </c>
      <c r="C50" s="250" t="str">
        <f>IFERROR(VLOOKUP($A50,'dologi költségek'!$C:$N,3,0),"")</f>
        <v/>
      </c>
      <c r="D50" s="250" t="str">
        <f>IFERROR(VLOOKUP($A50,'dologi költségek'!$C:$N,4,0),"")</f>
        <v/>
      </c>
      <c r="E50" s="251" t="str">
        <f>IFERROR(VLOOKUP($A50,'dologi költségek'!$C:$N,5,0),"")</f>
        <v/>
      </c>
      <c r="F50" s="252" t="str">
        <f>IFERROR(VLOOKUP($A50,'dologi költségek'!$C:$N,8,0),"")</f>
        <v/>
      </c>
      <c r="G50" s="252" t="str">
        <f>IFERROR(VLOOKUP($A50,'dologi költségek'!$C:$N,9,0),"")</f>
        <v/>
      </c>
      <c r="H50" s="252" t="str">
        <f>IFERROR(VLOOKUP($A50,'dologi költségek'!$C:$N,10,0),"")</f>
        <v/>
      </c>
      <c r="I50" s="259" t="str">
        <f>IF(A50="","",SUMIF('dologi költségek'!$C:$C,$A50,'dologi költségek'!M:M))</f>
        <v/>
      </c>
      <c r="J50" s="260" t="str">
        <f>IF(A50="","",SUMIF('dologi költségek'!$C:$C,$A50,'dologi költségek'!N:N))</f>
        <v/>
      </c>
      <c r="K50" s="261" t="str">
        <f t="shared" si="0"/>
        <v/>
      </c>
      <c r="L50" s="263" t="str">
        <f t="shared" si="1"/>
        <v/>
      </c>
    </row>
    <row r="51" spans="2:12" x14ac:dyDescent="0.25">
      <c r="B51" s="250" t="str">
        <f>IFERROR(VLOOKUP($A51,'dologi költségek'!$C:$N,2,0),"")</f>
        <v/>
      </c>
      <c r="C51" s="250" t="str">
        <f>IFERROR(VLOOKUP($A51,'dologi költségek'!$C:$N,3,0),"")</f>
        <v/>
      </c>
      <c r="D51" s="250" t="str">
        <f>IFERROR(VLOOKUP($A51,'dologi költségek'!$C:$N,4,0),"")</f>
        <v/>
      </c>
      <c r="E51" s="251" t="str">
        <f>IFERROR(VLOOKUP($A51,'dologi költségek'!$C:$N,5,0),"")</f>
        <v/>
      </c>
      <c r="F51" s="252" t="str">
        <f>IFERROR(VLOOKUP($A51,'dologi költségek'!$C:$N,8,0),"")</f>
        <v/>
      </c>
      <c r="G51" s="252" t="str">
        <f>IFERROR(VLOOKUP($A51,'dologi költségek'!$C:$N,9,0),"")</f>
        <v/>
      </c>
      <c r="H51" s="252" t="str">
        <f>IFERROR(VLOOKUP($A51,'dologi költségek'!$C:$N,10,0),"")</f>
        <v/>
      </c>
      <c r="I51" s="259" t="str">
        <f>IF(A51="","",SUMIF('dologi költségek'!$C:$C,$A51,'dologi költségek'!M:M))</f>
        <v/>
      </c>
      <c r="J51" s="260" t="str">
        <f>IF(A51="","",SUMIF('dologi költségek'!$C:$C,$A51,'dologi költségek'!N:N))</f>
        <v/>
      </c>
      <c r="K51" s="261" t="str">
        <f t="shared" si="0"/>
        <v/>
      </c>
      <c r="L51" s="263" t="str">
        <f t="shared" si="1"/>
        <v/>
      </c>
    </row>
    <row r="52" spans="2:12" x14ac:dyDescent="0.25">
      <c r="B52" s="250" t="str">
        <f>IFERROR(VLOOKUP($A52,'dologi költségek'!$C:$N,2,0),"")</f>
        <v/>
      </c>
      <c r="C52" s="250" t="str">
        <f>IFERROR(VLOOKUP($A52,'dologi költségek'!$C:$N,3,0),"")</f>
        <v/>
      </c>
      <c r="D52" s="250" t="str">
        <f>IFERROR(VLOOKUP($A52,'dologi költségek'!$C:$N,4,0),"")</f>
        <v/>
      </c>
      <c r="E52" s="251" t="str">
        <f>IFERROR(VLOOKUP($A52,'dologi költségek'!$C:$N,5,0),"")</f>
        <v/>
      </c>
      <c r="F52" s="252" t="str">
        <f>IFERROR(VLOOKUP($A52,'dologi költségek'!$C:$N,8,0),"")</f>
        <v/>
      </c>
      <c r="G52" s="252" t="str">
        <f>IFERROR(VLOOKUP($A52,'dologi költségek'!$C:$N,9,0),"")</f>
        <v/>
      </c>
      <c r="H52" s="252" t="str">
        <f>IFERROR(VLOOKUP($A52,'dologi költségek'!$C:$N,10,0),"")</f>
        <v/>
      </c>
      <c r="I52" s="259" t="str">
        <f>IF(A52="","",SUMIF('dologi költségek'!$C:$C,$A52,'dologi költségek'!M:M))</f>
        <v/>
      </c>
      <c r="J52" s="260" t="str">
        <f>IF(A52="","",SUMIF('dologi költségek'!$C:$C,$A52,'dologi költségek'!N:N))</f>
        <v/>
      </c>
      <c r="K52" s="261" t="str">
        <f t="shared" si="0"/>
        <v/>
      </c>
      <c r="L52" s="263" t="str">
        <f t="shared" si="1"/>
        <v/>
      </c>
    </row>
    <row r="53" spans="2:12" x14ac:dyDescent="0.25">
      <c r="B53" s="250" t="str">
        <f>IFERROR(VLOOKUP($A53,'dologi költségek'!$C:$N,2,0),"")</f>
        <v/>
      </c>
      <c r="C53" s="250" t="str">
        <f>IFERROR(VLOOKUP($A53,'dologi költségek'!$C:$N,3,0),"")</f>
        <v/>
      </c>
      <c r="D53" s="250" t="str">
        <f>IFERROR(VLOOKUP($A53,'dologi költségek'!$C:$N,4,0),"")</f>
        <v/>
      </c>
      <c r="E53" s="251" t="str">
        <f>IFERROR(VLOOKUP($A53,'dologi költségek'!$C:$N,5,0),"")</f>
        <v/>
      </c>
      <c r="F53" s="252" t="str">
        <f>IFERROR(VLOOKUP($A53,'dologi költségek'!$C:$N,8,0),"")</f>
        <v/>
      </c>
      <c r="G53" s="252" t="str">
        <f>IFERROR(VLOOKUP($A53,'dologi költségek'!$C:$N,9,0),"")</f>
        <v/>
      </c>
      <c r="H53" s="252" t="str">
        <f>IFERROR(VLOOKUP($A53,'dologi költségek'!$C:$N,10,0),"")</f>
        <v/>
      </c>
      <c r="I53" s="259" t="str">
        <f>IF(A53="","",SUMIF('dologi költségek'!$C:$C,$A53,'dologi költségek'!M:M))</f>
        <v/>
      </c>
      <c r="J53" s="260" t="str">
        <f>IF(A53="","",SUMIF('dologi költségek'!$C:$C,$A53,'dologi költségek'!N:N))</f>
        <v/>
      </c>
      <c r="K53" s="261" t="str">
        <f t="shared" si="0"/>
        <v/>
      </c>
      <c r="L53" s="263" t="str">
        <f t="shared" si="1"/>
        <v/>
      </c>
    </row>
    <row r="54" spans="2:12" x14ac:dyDescent="0.25">
      <c r="B54" s="250" t="str">
        <f>IFERROR(VLOOKUP($A54,'dologi költségek'!$C:$N,2,0),"")</f>
        <v/>
      </c>
      <c r="C54" s="250" t="str">
        <f>IFERROR(VLOOKUP($A54,'dologi költségek'!$C:$N,3,0),"")</f>
        <v/>
      </c>
      <c r="D54" s="250" t="str">
        <f>IFERROR(VLOOKUP($A54,'dologi költségek'!$C:$N,4,0),"")</f>
        <v/>
      </c>
      <c r="E54" s="251" t="str">
        <f>IFERROR(VLOOKUP($A54,'dologi költségek'!$C:$N,5,0),"")</f>
        <v/>
      </c>
      <c r="F54" s="252" t="str">
        <f>IFERROR(VLOOKUP($A54,'dologi költségek'!$C:$N,8,0),"")</f>
        <v/>
      </c>
      <c r="G54" s="252" t="str">
        <f>IFERROR(VLOOKUP($A54,'dologi költségek'!$C:$N,9,0),"")</f>
        <v/>
      </c>
      <c r="H54" s="252" t="str">
        <f>IFERROR(VLOOKUP($A54,'dologi költségek'!$C:$N,10,0),"")</f>
        <v/>
      </c>
      <c r="I54" s="259" t="str">
        <f>IF(A54="","",SUMIF('dologi költségek'!$C:$C,$A54,'dologi költségek'!M:M))</f>
        <v/>
      </c>
      <c r="J54" s="260" t="str">
        <f>IF(A54="","",SUMIF('dologi költségek'!$C:$C,$A54,'dologi költségek'!N:N))</f>
        <v/>
      </c>
      <c r="K54" s="261" t="str">
        <f t="shared" si="0"/>
        <v/>
      </c>
      <c r="L54" s="263" t="str">
        <f t="shared" si="1"/>
        <v/>
      </c>
    </row>
    <row r="55" spans="2:12" x14ac:dyDescent="0.25">
      <c r="B55" s="250" t="str">
        <f>IFERROR(VLOOKUP($A55,'dologi költségek'!$C:$N,2,0),"")</f>
        <v/>
      </c>
      <c r="C55" s="250" t="str">
        <f>IFERROR(VLOOKUP($A55,'dologi költségek'!$C:$N,3,0),"")</f>
        <v/>
      </c>
      <c r="D55" s="250" t="str">
        <f>IFERROR(VLOOKUP($A55,'dologi költségek'!$C:$N,4,0),"")</f>
        <v/>
      </c>
      <c r="E55" s="251" t="str">
        <f>IFERROR(VLOOKUP($A55,'dologi költségek'!$C:$N,5,0),"")</f>
        <v/>
      </c>
      <c r="F55" s="252" t="str">
        <f>IFERROR(VLOOKUP($A55,'dologi költségek'!$C:$N,8,0),"")</f>
        <v/>
      </c>
      <c r="G55" s="252" t="str">
        <f>IFERROR(VLOOKUP($A55,'dologi költségek'!$C:$N,9,0),"")</f>
        <v/>
      </c>
      <c r="H55" s="252" t="str">
        <f>IFERROR(VLOOKUP($A55,'dologi költségek'!$C:$N,10,0),"")</f>
        <v/>
      </c>
      <c r="I55" s="259" t="str">
        <f>IF(A55="","",SUMIF('dologi költségek'!$C:$C,$A55,'dologi költségek'!M:M))</f>
        <v/>
      </c>
      <c r="J55" s="260" t="str">
        <f>IF(A55="","",SUMIF('dologi költségek'!$C:$C,$A55,'dologi költségek'!N:N))</f>
        <v/>
      </c>
      <c r="K55" s="261" t="str">
        <f t="shared" si="0"/>
        <v/>
      </c>
      <c r="L55" s="263" t="str">
        <f t="shared" si="1"/>
        <v/>
      </c>
    </row>
    <row r="56" spans="2:12" x14ac:dyDescent="0.25">
      <c r="B56" s="250" t="str">
        <f>IFERROR(VLOOKUP($A56,'dologi költségek'!$C:$N,2,0),"")</f>
        <v/>
      </c>
      <c r="C56" s="250" t="str">
        <f>IFERROR(VLOOKUP($A56,'dologi költségek'!$C:$N,3,0),"")</f>
        <v/>
      </c>
      <c r="D56" s="250" t="str">
        <f>IFERROR(VLOOKUP($A56,'dologi költségek'!$C:$N,4,0),"")</f>
        <v/>
      </c>
      <c r="E56" s="251" t="str">
        <f>IFERROR(VLOOKUP($A56,'dologi költségek'!$C:$N,5,0),"")</f>
        <v/>
      </c>
      <c r="F56" s="252" t="str">
        <f>IFERROR(VLOOKUP($A56,'dologi költségek'!$C:$N,8,0),"")</f>
        <v/>
      </c>
      <c r="G56" s="252" t="str">
        <f>IFERROR(VLOOKUP($A56,'dologi költségek'!$C:$N,9,0),"")</f>
        <v/>
      </c>
      <c r="H56" s="252" t="str">
        <f>IFERROR(VLOOKUP($A56,'dologi költségek'!$C:$N,10,0),"")</f>
        <v/>
      </c>
      <c r="I56" s="259" t="str">
        <f>IF(A56="","",SUMIF('dologi költségek'!$C:$C,$A56,'dologi költségek'!M:M))</f>
        <v/>
      </c>
      <c r="J56" s="260" t="str">
        <f>IF(A56="","",SUMIF('dologi költségek'!$C:$C,$A56,'dologi költségek'!N:N))</f>
        <v/>
      </c>
      <c r="K56" s="261" t="str">
        <f t="shared" si="0"/>
        <v/>
      </c>
      <c r="L56" s="263" t="str">
        <f t="shared" si="1"/>
        <v/>
      </c>
    </row>
    <row r="57" spans="2:12" x14ac:dyDescent="0.25">
      <c r="B57" s="250" t="str">
        <f>IFERROR(VLOOKUP($A57,'dologi költségek'!$C:$N,2,0),"")</f>
        <v/>
      </c>
      <c r="C57" s="250" t="str">
        <f>IFERROR(VLOOKUP($A57,'dologi költségek'!$C:$N,3,0),"")</f>
        <v/>
      </c>
      <c r="D57" s="250" t="str">
        <f>IFERROR(VLOOKUP($A57,'dologi költségek'!$C:$N,4,0),"")</f>
        <v/>
      </c>
      <c r="E57" s="251" t="str">
        <f>IFERROR(VLOOKUP($A57,'dologi költségek'!$C:$N,5,0),"")</f>
        <v/>
      </c>
      <c r="F57" s="252" t="str">
        <f>IFERROR(VLOOKUP($A57,'dologi költségek'!$C:$N,8,0),"")</f>
        <v/>
      </c>
      <c r="G57" s="252" t="str">
        <f>IFERROR(VLOOKUP($A57,'dologi költségek'!$C:$N,9,0),"")</f>
        <v/>
      </c>
      <c r="H57" s="252" t="str">
        <f>IFERROR(VLOOKUP($A57,'dologi költségek'!$C:$N,10,0),"")</f>
        <v/>
      </c>
      <c r="I57" s="259" t="str">
        <f>IF(A57="","",SUMIF('dologi költségek'!$C:$C,$A57,'dologi költségek'!M:M))</f>
        <v/>
      </c>
      <c r="J57" s="260" t="str">
        <f>IF(A57="","",SUMIF('dologi költségek'!$C:$C,$A57,'dologi költségek'!N:N))</f>
        <v/>
      </c>
      <c r="K57" s="261" t="str">
        <f t="shared" si="0"/>
        <v/>
      </c>
      <c r="L57" s="263" t="str">
        <f t="shared" si="1"/>
        <v/>
      </c>
    </row>
    <row r="58" spans="2:12" x14ac:dyDescent="0.25">
      <c r="B58" s="250" t="str">
        <f>IFERROR(VLOOKUP($A58,'dologi költségek'!$C:$N,2,0),"")</f>
        <v/>
      </c>
      <c r="C58" s="250" t="str">
        <f>IFERROR(VLOOKUP($A58,'dologi költségek'!$C:$N,3,0),"")</f>
        <v/>
      </c>
      <c r="D58" s="250" t="str">
        <f>IFERROR(VLOOKUP($A58,'dologi költségek'!$C:$N,4,0),"")</f>
        <v/>
      </c>
      <c r="E58" s="251" t="str">
        <f>IFERROR(VLOOKUP($A58,'dologi költségek'!$C:$N,5,0),"")</f>
        <v/>
      </c>
      <c r="F58" s="252" t="str">
        <f>IFERROR(VLOOKUP($A58,'dologi költségek'!$C:$N,8,0),"")</f>
        <v/>
      </c>
      <c r="G58" s="252" t="str">
        <f>IFERROR(VLOOKUP($A58,'dologi költségek'!$C:$N,9,0),"")</f>
        <v/>
      </c>
      <c r="H58" s="252" t="str">
        <f>IFERROR(VLOOKUP($A58,'dologi költségek'!$C:$N,10,0),"")</f>
        <v/>
      </c>
      <c r="I58" s="259" t="str">
        <f>IF(A58="","",SUMIF('dologi költségek'!$C:$C,$A58,'dologi költségek'!M:M))</f>
        <v/>
      </c>
      <c r="J58" s="260" t="str">
        <f>IF(A58="","",SUMIF('dologi költségek'!$C:$C,$A58,'dologi költségek'!N:N))</f>
        <v/>
      </c>
      <c r="K58" s="261" t="str">
        <f t="shared" si="0"/>
        <v/>
      </c>
      <c r="L58" s="263" t="str">
        <f t="shared" si="1"/>
        <v/>
      </c>
    </row>
    <row r="59" spans="2:12" x14ac:dyDescent="0.25">
      <c r="B59" s="250" t="str">
        <f>IFERROR(VLOOKUP($A59,'dologi költségek'!$C:$N,2,0),"")</f>
        <v/>
      </c>
      <c r="C59" s="250" t="str">
        <f>IFERROR(VLOOKUP($A59,'dologi költségek'!$C:$N,3,0),"")</f>
        <v/>
      </c>
      <c r="D59" s="250" t="str">
        <f>IFERROR(VLOOKUP($A59,'dologi költségek'!$C:$N,4,0),"")</f>
        <v/>
      </c>
      <c r="E59" s="251" t="str">
        <f>IFERROR(VLOOKUP($A59,'dologi költségek'!$C:$N,5,0),"")</f>
        <v/>
      </c>
      <c r="F59" s="252" t="str">
        <f>IFERROR(VLOOKUP($A59,'dologi költségek'!$C:$N,8,0),"")</f>
        <v/>
      </c>
      <c r="G59" s="252" t="str">
        <f>IFERROR(VLOOKUP($A59,'dologi költségek'!$C:$N,9,0),"")</f>
        <v/>
      </c>
      <c r="H59" s="252" t="str">
        <f>IFERROR(VLOOKUP($A59,'dologi költségek'!$C:$N,10,0),"")</f>
        <v/>
      </c>
      <c r="I59" s="259" t="str">
        <f>IF(A59="","",SUMIF('dologi költségek'!$C:$C,$A59,'dologi költségek'!M:M))</f>
        <v/>
      </c>
      <c r="J59" s="260" t="str">
        <f>IF(A59="","",SUMIF('dologi költségek'!$C:$C,$A59,'dologi költségek'!N:N))</f>
        <v/>
      </c>
      <c r="K59" s="261" t="str">
        <f t="shared" si="0"/>
        <v/>
      </c>
      <c r="L59" s="263" t="str">
        <f t="shared" si="1"/>
        <v/>
      </c>
    </row>
    <row r="60" spans="2:12" x14ac:dyDescent="0.25">
      <c r="B60" s="250" t="str">
        <f>IFERROR(VLOOKUP($A60,'dologi költségek'!$C:$N,2,0),"")</f>
        <v/>
      </c>
      <c r="C60" s="250" t="str">
        <f>IFERROR(VLOOKUP($A60,'dologi költségek'!$C:$N,3,0),"")</f>
        <v/>
      </c>
      <c r="D60" s="250" t="str">
        <f>IFERROR(VLOOKUP($A60,'dologi költségek'!$C:$N,4,0),"")</f>
        <v/>
      </c>
      <c r="E60" s="251" t="str">
        <f>IFERROR(VLOOKUP($A60,'dologi költségek'!$C:$N,5,0),"")</f>
        <v/>
      </c>
      <c r="F60" s="252" t="str">
        <f>IFERROR(VLOOKUP($A60,'dologi költségek'!$C:$N,8,0),"")</f>
        <v/>
      </c>
      <c r="G60" s="252" t="str">
        <f>IFERROR(VLOOKUP($A60,'dologi költségek'!$C:$N,9,0),"")</f>
        <v/>
      </c>
      <c r="H60" s="252" t="str">
        <f>IFERROR(VLOOKUP($A60,'dologi költségek'!$C:$N,10,0),"")</f>
        <v/>
      </c>
      <c r="I60" s="259" t="str">
        <f>IF(A60="","",SUMIF('dologi költségek'!$C:$C,$A60,'dologi költségek'!M:M))</f>
        <v/>
      </c>
      <c r="J60" s="260" t="str">
        <f>IF(A60="","",SUMIF('dologi költségek'!$C:$C,$A60,'dologi költségek'!N:N))</f>
        <v/>
      </c>
      <c r="K60" s="261" t="str">
        <f t="shared" si="0"/>
        <v/>
      </c>
      <c r="L60" s="263" t="str">
        <f t="shared" si="1"/>
        <v/>
      </c>
    </row>
    <row r="61" spans="2:12" x14ac:dyDescent="0.25">
      <c r="B61" s="250" t="str">
        <f>IFERROR(VLOOKUP($A61,'dologi költségek'!$C:$N,2,0),"")</f>
        <v/>
      </c>
      <c r="C61" s="250" t="str">
        <f>IFERROR(VLOOKUP($A61,'dologi költségek'!$C:$N,3,0),"")</f>
        <v/>
      </c>
      <c r="D61" s="250" t="str">
        <f>IFERROR(VLOOKUP($A61,'dologi költségek'!$C:$N,4,0),"")</f>
        <v/>
      </c>
      <c r="E61" s="251" t="str">
        <f>IFERROR(VLOOKUP($A61,'dologi költségek'!$C:$N,5,0),"")</f>
        <v/>
      </c>
      <c r="F61" s="252" t="str">
        <f>IFERROR(VLOOKUP($A61,'dologi költségek'!$C:$N,8,0),"")</f>
        <v/>
      </c>
      <c r="G61" s="252" t="str">
        <f>IFERROR(VLOOKUP($A61,'dologi költségek'!$C:$N,9,0),"")</f>
        <v/>
      </c>
      <c r="H61" s="252" t="str">
        <f>IFERROR(VLOOKUP($A61,'dologi költségek'!$C:$N,10,0),"")</f>
        <v/>
      </c>
      <c r="I61" s="259" t="str">
        <f>IF(A61="","",SUMIF('dologi költségek'!$C:$C,$A61,'dologi költségek'!M:M))</f>
        <v/>
      </c>
      <c r="J61" s="260" t="str">
        <f>IF(A61="","",SUMIF('dologi költségek'!$C:$C,$A61,'dologi költségek'!N:N))</f>
        <v/>
      </c>
      <c r="K61" s="261" t="str">
        <f t="shared" si="0"/>
        <v/>
      </c>
      <c r="L61" s="263" t="str">
        <f t="shared" si="1"/>
        <v/>
      </c>
    </row>
    <row r="62" spans="2:12" x14ac:dyDescent="0.25">
      <c r="B62" s="250" t="str">
        <f>IFERROR(VLOOKUP($A62,'dologi költségek'!$C:$N,2,0),"")</f>
        <v/>
      </c>
      <c r="C62" s="250" t="str">
        <f>IFERROR(VLOOKUP($A62,'dologi költségek'!$C:$N,3,0),"")</f>
        <v/>
      </c>
      <c r="D62" s="250" t="str">
        <f>IFERROR(VLOOKUP($A62,'dologi költségek'!$C:$N,4,0),"")</f>
        <v/>
      </c>
      <c r="E62" s="251" t="str">
        <f>IFERROR(VLOOKUP($A62,'dologi költségek'!$C:$N,5,0),"")</f>
        <v/>
      </c>
      <c r="F62" s="252" t="str">
        <f>IFERROR(VLOOKUP($A62,'dologi költségek'!$C:$N,8,0),"")</f>
        <v/>
      </c>
      <c r="G62" s="252" t="str">
        <f>IFERROR(VLOOKUP($A62,'dologi költségek'!$C:$N,9,0),"")</f>
        <v/>
      </c>
      <c r="H62" s="252" t="str">
        <f>IFERROR(VLOOKUP($A62,'dologi költségek'!$C:$N,10,0),"")</f>
        <v/>
      </c>
      <c r="I62" s="259" t="str">
        <f>IF(A62="","",SUMIF('dologi költségek'!$C:$C,$A62,'dologi költségek'!M:M))</f>
        <v/>
      </c>
      <c r="J62" s="260" t="str">
        <f>IF(A62="","",SUMIF('dologi költségek'!$C:$C,$A62,'dologi költségek'!N:N))</f>
        <v/>
      </c>
      <c r="K62" s="261" t="str">
        <f t="shared" si="0"/>
        <v/>
      </c>
      <c r="L62" s="263" t="str">
        <f t="shared" si="1"/>
        <v/>
      </c>
    </row>
    <row r="63" spans="2:12" x14ac:dyDescent="0.25">
      <c r="B63" s="250" t="str">
        <f>IFERROR(VLOOKUP($A63,'dologi költségek'!$C:$N,2,0),"")</f>
        <v/>
      </c>
      <c r="C63" s="250" t="str">
        <f>IFERROR(VLOOKUP($A63,'dologi költségek'!$C:$N,3,0),"")</f>
        <v/>
      </c>
      <c r="D63" s="250" t="str">
        <f>IFERROR(VLOOKUP($A63,'dologi költségek'!$C:$N,4,0),"")</f>
        <v/>
      </c>
      <c r="E63" s="251" t="str">
        <f>IFERROR(VLOOKUP($A63,'dologi költségek'!$C:$N,5,0),"")</f>
        <v/>
      </c>
      <c r="F63" s="252" t="str">
        <f>IFERROR(VLOOKUP($A63,'dologi költségek'!$C:$N,8,0),"")</f>
        <v/>
      </c>
      <c r="G63" s="252" t="str">
        <f>IFERROR(VLOOKUP($A63,'dologi költségek'!$C:$N,9,0),"")</f>
        <v/>
      </c>
      <c r="H63" s="252" t="str">
        <f>IFERROR(VLOOKUP($A63,'dologi költségek'!$C:$N,10,0),"")</f>
        <v/>
      </c>
      <c r="I63" s="259" t="str">
        <f>IF(A63="","",SUMIF('dologi költségek'!$C:$C,$A63,'dologi költségek'!M:M))</f>
        <v/>
      </c>
      <c r="J63" s="260" t="str">
        <f>IF(A63="","",SUMIF('dologi költségek'!$C:$C,$A63,'dologi költségek'!N:N))</f>
        <v/>
      </c>
      <c r="K63" s="261" t="str">
        <f t="shared" si="0"/>
        <v/>
      </c>
      <c r="L63" s="263" t="str">
        <f t="shared" si="1"/>
        <v/>
      </c>
    </row>
    <row r="64" spans="2:12" x14ac:dyDescent="0.25">
      <c r="B64" s="250" t="str">
        <f>IFERROR(VLOOKUP($A64,'dologi költségek'!$C:$N,2,0),"")</f>
        <v/>
      </c>
      <c r="C64" s="250" t="str">
        <f>IFERROR(VLOOKUP($A64,'dologi költségek'!$C:$N,3,0),"")</f>
        <v/>
      </c>
      <c r="D64" s="250" t="str">
        <f>IFERROR(VLOOKUP($A64,'dologi költségek'!$C:$N,4,0),"")</f>
        <v/>
      </c>
      <c r="E64" s="251" t="str">
        <f>IFERROR(VLOOKUP($A64,'dologi költségek'!$C:$N,5,0),"")</f>
        <v/>
      </c>
      <c r="F64" s="252" t="str">
        <f>IFERROR(VLOOKUP($A64,'dologi költségek'!$C:$N,8,0),"")</f>
        <v/>
      </c>
      <c r="G64" s="252" t="str">
        <f>IFERROR(VLOOKUP($A64,'dologi költségek'!$C:$N,9,0),"")</f>
        <v/>
      </c>
      <c r="H64" s="252" t="str">
        <f>IFERROR(VLOOKUP($A64,'dologi költségek'!$C:$N,10,0),"")</f>
        <v/>
      </c>
      <c r="I64" s="259" t="str">
        <f>IF(A64="","",SUMIF('dologi költségek'!$C:$C,$A64,'dologi költségek'!M:M))</f>
        <v/>
      </c>
      <c r="J64" s="260" t="str">
        <f>IF(A64="","",SUMIF('dologi költségek'!$C:$C,$A64,'dologi költségek'!N:N))</f>
        <v/>
      </c>
      <c r="K64" s="261" t="str">
        <f t="shared" si="0"/>
        <v/>
      </c>
      <c r="L64" s="263" t="str">
        <f t="shared" si="1"/>
        <v/>
      </c>
    </row>
    <row r="65" spans="2:12" x14ac:dyDescent="0.25">
      <c r="B65" s="250" t="str">
        <f>IFERROR(VLOOKUP($A65,'dologi költségek'!$C:$N,2,0),"")</f>
        <v/>
      </c>
      <c r="C65" s="250" t="str">
        <f>IFERROR(VLOOKUP($A65,'dologi költségek'!$C:$N,3,0),"")</f>
        <v/>
      </c>
      <c r="D65" s="250" t="str">
        <f>IFERROR(VLOOKUP($A65,'dologi költségek'!$C:$N,4,0),"")</f>
        <v/>
      </c>
      <c r="E65" s="251" t="str">
        <f>IFERROR(VLOOKUP($A65,'dologi költségek'!$C:$N,5,0),"")</f>
        <v/>
      </c>
      <c r="F65" s="252" t="str">
        <f>IFERROR(VLOOKUP($A65,'dologi költségek'!$C:$N,8,0),"")</f>
        <v/>
      </c>
      <c r="G65" s="252" t="str">
        <f>IFERROR(VLOOKUP($A65,'dologi költségek'!$C:$N,9,0),"")</f>
        <v/>
      </c>
      <c r="H65" s="252" t="str">
        <f>IFERROR(VLOOKUP($A65,'dologi költségek'!$C:$N,10,0),"")</f>
        <v/>
      </c>
      <c r="I65" s="259" t="str">
        <f>IF(A65="","",SUMIF('dologi költségek'!$C:$C,$A65,'dologi költségek'!M:M))</f>
        <v/>
      </c>
      <c r="J65" s="260" t="str">
        <f>IF(A65="","",SUMIF('dologi költségek'!$C:$C,$A65,'dologi költségek'!N:N))</f>
        <v/>
      </c>
      <c r="K65" s="261" t="str">
        <f t="shared" si="0"/>
        <v/>
      </c>
      <c r="L65" s="263" t="str">
        <f t="shared" si="1"/>
        <v/>
      </c>
    </row>
    <row r="66" spans="2:12" x14ac:dyDescent="0.25">
      <c r="B66" s="250" t="str">
        <f>IFERROR(VLOOKUP($A66,'dologi költségek'!$C:$N,2,0),"")</f>
        <v/>
      </c>
      <c r="C66" s="250" t="str">
        <f>IFERROR(VLOOKUP($A66,'dologi költségek'!$C:$N,3,0),"")</f>
        <v/>
      </c>
      <c r="D66" s="250" t="str">
        <f>IFERROR(VLOOKUP($A66,'dologi költségek'!$C:$N,4,0),"")</f>
        <v/>
      </c>
      <c r="E66" s="251" t="str">
        <f>IFERROR(VLOOKUP($A66,'dologi költségek'!$C:$N,5,0),"")</f>
        <v/>
      </c>
      <c r="F66" s="252" t="str">
        <f>IFERROR(VLOOKUP($A66,'dologi költségek'!$C:$N,8,0),"")</f>
        <v/>
      </c>
      <c r="G66" s="252" t="str">
        <f>IFERROR(VLOOKUP($A66,'dologi költségek'!$C:$N,9,0),"")</f>
        <v/>
      </c>
      <c r="H66" s="252" t="str">
        <f>IFERROR(VLOOKUP($A66,'dologi költségek'!$C:$N,10,0),"")</f>
        <v/>
      </c>
      <c r="I66" s="259" t="str">
        <f>IF(A66="","",SUMIF('dologi költségek'!$C:$C,$A66,'dologi költségek'!M:M))</f>
        <v/>
      </c>
      <c r="J66" s="260" t="str">
        <f>IF(A66="","",SUMIF('dologi költségek'!$C:$C,$A66,'dologi költségek'!N:N))</f>
        <v/>
      </c>
      <c r="K66" s="261" t="str">
        <f t="shared" si="0"/>
        <v/>
      </c>
      <c r="L66" s="263" t="str">
        <f t="shared" si="1"/>
        <v/>
      </c>
    </row>
    <row r="67" spans="2:12" x14ac:dyDescent="0.25">
      <c r="B67" s="250" t="str">
        <f>IFERROR(VLOOKUP($A67,'dologi költségek'!$C:$N,2,0),"")</f>
        <v/>
      </c>
      <c r="C67" s="250" t="str">
        <f>IFERROR(VLOOKUP($A67,'dologi költségek'!$C:$N,3,0),"")</f>
        <v/>
      </c>
      <c r="D67" s="250" t="str">
        <f>IFERROR(VLOOKUP($A67,'dologi költségek'!$C:$N,4,0),"")</f>
        <v/>
      </c>
      <c r="E67" s="251" t="str">
        <f>IFERROR(VLOOKUP($A67,'dologi költségek'!$C:$N,5,0),"")</f>
        <v/>
      </c>
      <c r="F67" s="252" t="str">
        <f>IFERROR(VLOOKUP($A67,'dologi költségek'!$C:$N,8,0),"")</f>
        <v/>
      </c>
      <c r="G67" s="252" t="str">
        <f>IFERROR(VLOOKUP($A67,'dologi költségek'!$C:$N,9,0),"")</f>
        <v/>
      </c>
      <c r="H67" s="252" t="str">
        <f>IFERROR(VLOOKUP($A67,'dologi költségek'!$C:$N,10,0),"")</f>
        <v/>
      </c>
      <c r="I67" s="259" t="str">
        <f>IF(A67="","",SUMIF('dologi költségek'!$C:$C,$A67,'dologi költségek'!M:M))</f>
        <v/>
      </c>
      <c r="J67" s="260" t="str">
        <f>IF(A67="","",SUMIF('dologi költségek'!$C:$C,$A67,'dologi költségek'!N:N))</f>
        <v/>
      </c>
      <c r="K67" s="261" t="str">
        <f t="shared" si="0"/>
        <v/>
      </c>
      <c r="L67" s="263" t="str">
        <f t="shared" si="1"/>
        <v/>
      </c>
    </row>
    <row r="68" spans="2:12" x14ac:dyDescent="0.25">
      <c r="B68" s="250" t="str">
        <f>IFERROR(VLOOKUP($A68,'dologi költségek'!$C:$N,2,0),"")</f>
        <v/>
      </c>
      <c r="C68" s="250" t="str">
        <f>IFERROR(VLOOKUP($A68,'dologi költségek'!$C:$N,3,0),"")</f>
        <v/>
      </c>
      <c r="D68" s="250" t="str">
        <f>IFERROR(VLOOKUP($A68,'dologi költségek'!$C:$N,4,0),"")</f>
        <v/>
      </c>
      <c r="E68" s="251" t="str">
        <f>IFERROR(VLOOKUP($A68,'dologi költségek'!$C:$N,5,0),"")</f>
        <v/>
      </c>
      <c r="F68" s="252" t="str">
        <f>IFERROR(VLOOKUP($A68,'dologi költségek'!$C:$N,8,0),"")</f>
        <v/>
      </c>
      <c r="G68" s="252" t="str">
        <f>IFERROR(VLOOKUP($A68,'dologi költségek'!$C:$N,9,0),"")</f>
        <v/>
      </c>
      <c r="H68" s="252" t="str">
        <f>IFERROR(VLOOKUP($A68,'dologi költségek'!$C:$N,10,0),"")</f>
        <v/>
      </c>
      <c r="I68" s="259" t="str">
        <f>IF(A68="","",SUMIF('dologi költségek'!$C:$C,$A68,'dologi költségek'!M:M))</f>
        <v/>
      </c>
      <c r="J68" s="260" t="str">
        <f>IF(A68="","",SUMIF('dologi költségek'!$C:$C,$A68,'dologi költségek'!N:N))</f>
        <v/>
      </c>
      <c r="K68" s="261" t="str">
        <f t="shared" ref="K68:K131" si="2">IF(A68="","",SUM(I68:J68))</f>
        <v/>
      </c>
      <c r="L68" s="263" t="str">
        <f t="shared" ref="L68:L131" si="3">IFERROR(IF(A68="","",IF($B$1="igen",K68-F68,K68-H68)),"")</f>
        <v/>
      </c>
    </row>
    <row r="69" spans="2:12" x14ac:dyDescent="0.25">
      <c r="B69" s="250" t="str">
        <f>IFERROR(VLOOKUP($A69,'dologi költségek'!$C:$N,2,0),"")</f>
        <v/>
      </c>
      <c r="C69" s="250" t="str">
        <f>IFERROR(VLOOKUP($A69,'dologi költségek'!$C:$N,3,0),"")</f>
        <v/>
      </c>
      <c r="D69" s="250" t="str">
        <f>IFERROR(VLOOKUP($A69,'dologi költségek'!$C:$N,4,0),"")</f>
        <v/>
      </c>
      <c r="E69" s="251" t="str">
        <f>IFERROR(VLOOKUP($A69,'dologi költségek'!$C:$N,5,0),"")</f>
        <v/>
      </c>
      <c r="F69" s="252" t="str">
        <f>IFERROR(VLOOKUP($A69,'dologi költségek'!$C:$N,8,0),"")</f>
        <v/>
      </c>
      <c r="G69" s="252" t="str">
        <f>IFERROR(VLOOKUP($A69,'dologi költségek'!$C:$N,9,0),"")</f>
        <v/>
      </c>
      <c r="H69" s="252" t="str">
        <f>IFERROR(VLOOKUP($A69,'dologi költségek'!$C:$N,10,0),"")</f>
        <v/>
      </c>
      <c r="I69" s="259" t="str">
        <f>IF(A69="","",SUMIF('dologi költségek'!$C:$C,$A69,'dologi költségek'!M:M))</f>
        <v/>
      </c>
      <c r="J69" s="260" t="str">
        <f>IF(A69="","",SUMIF('dologi költségek'!$C:$C,$A69,'dologi költségek'!N:N))</f>
        <v/>
      </c>
      <c r="K69" s="261" t="str">
        <f t="shared" si="2"/>
        <v/>
      </c>
      <c r="L69" s="263" t="str">
        <f t="shared" si="3"/>
        <v/>
      </c>
    </row>
    <row r="70" spans="2:12" x14ac:dyDescent="0.25">
      <c r="B70" s="250" t="str">
        <f>IFERROR(VLOOKUP($A70,'dologi költségek'!$C:$N,2,0),"")</f>
        <v/>
      </c>
      <c r="C70" s="250" t="str">
        <f>IFERROR(VLOOKUP($A70,'dologi költségek'!$C:$N,3,0),"")</f>
        <v/>
      </c>
      <c r="D70" s="250" t="str">
        <f>IFERROR(VLOOKUP($A70,'dologi költségek'!$C:$N,4,0),"")</f>
        <v/>
      </c>
      <c r="E70" s="251" t="str">
        <f>IFERROR(VLOOKUP($A70,'dologi költségek'!$C:$N,5,0),"")</f>
        <v/>
      </c>
      <c r="F70" s="252" t="str">
        <f>IFERROR(VLOOKUP($A70,'dologi költségek'!$C:$N,8,0),"")</f>
        <v/>
      </c>
      <c r="G70" s="252" t="str">
        <f>IFERROR(VLOOKUP($A70,'dologi költségek'!$C:$N,9,0),"")</f>
        <v/>
      </c>
      <c r="H70" s="252" t="str">
        <f>IFERROR(VLOOKUP($A70,'dologi költségek'!$C:$N,10,0),"")</f>
        <v/>
      </c>
      <c r="I70" s="259" t="str">
        <f>IF(A70="","",SUMIF('dologi költségek'!$C:$C,$A70,'dologi költségek'!M:M))</f>
        <v/>
      </c>
      <c r="J70" s="260" t="str">
        <f>IF(A70="","",SUMIF('dologi költségek'!$C:$C,$A70,'dologi költségek'!N:N))</f>
        <v/>
      </c>
      <c r="K70" s="261" t="str">
        <f t="shared" si="2"/>
        <v/>
      </c>
      <c r="L70" s="263" t="str">
        <f t="shared" si="3"/>
        <v/>
      </c>
    </row>
    <row r="71" spans="2:12" x14ac:dyDescent="0.25">
      <c r="B71" s="250" t="str">
        <f>IFERROR(VLOOKUP($A71,'dologi költségek'!$C:$N,2,0),"")</f>
        <v/>
      </c>
      <c r="C71" s="250" t="str">
        <f>IFERROR(VLOOKUP($A71,'dologi költségek'!$C:$N,3,0),"")</f>
        <v/>
      </c>
      <c r="D71" s="250" t="str">
        <f>IFERROR(VLOOKUP($A71,'dologi költségek'!$C:$N,4,0),"")</f>
        <v/>
      </c>
      <c r="E71" s="251" t="str">
        <f>IFERROR(VLOOKUP($A71,'dologi költségek'!$C:$N,5,0),"")</f>
        <v/>
      </c>
      <c r="F71" s="252" t="str">
        <f>IFERROR(VLOOKUP($A71,'dologi költségek'!$C:$N,8,0),"")</f>
        <v/>
      </c>
      <c r="G71" s="252" t="str">
        <f>IFERROR(VLOOKUP($A71,'dologi költségek'!$C:$N,9,0),"")</f>
        <v/>
      </c>
      <c r="H71" s="252" t="str">
        <f>IFERROR(VLOOKUP($A71,'dologi költségek'!$C:$N,10,0),"")</f>
        <v/>
      </c>
      <c r="I71" s="259" t="str">
        <f>IF(A71="","",SUMIF('dologi költségek'!$C:$C,$A71,'dologi költségek'!M:M))</f>
        <v/>
      </c>
      <c r="J71" s="260" t="str">
        <f>IF(A71="","",SUMIF('dologi költségek'!$C:$C,$A71,'dologi költségek'!N:N))</f>
        <v/>
      </c>
      <c r="K71" s="261" t="str">
        <f t="shared" si="2"/>
        <v/>
      </c>
      <c r="L71" s="263" t="str">
        <f t="shared" si="3"/>
        <v/>
      </c>
    </row>
    <row r="72" spans="2:12" x14ac:dyDescent="0.25">
      <c r="B72" s="250" t="str">
        <f>IFERROR(VLOOKUP($A72,'dologi költségek'!$C:$N,2,0),"")</f>
        <v/>
      </c>
      <c r="C72" s="250" t="str">
        <f>IFERROR(VLOOKUP($A72,'dologi költségek'!$C:$N,3,0),"")</f>
        <v/>
      </c>
      <c r="D72" s="250" t="str">
        <f>IFERROR(VLOOKUP($A72,'dologi költségek'!$C:$N,4,0),"")</f>
        <v/>
      </c>
      <c r="E72" s="251" t="str">
        <f>IFERROR(VLOOKUP($A72,'dologi költségek'!$C:$N,5,0),"")</f>
        <v/>
      </c>
      <c r="F72" s="252" t="str">
        <f>IFERROR(VLOOKUP($A72,'dologi költségek'!$C:$N,8,0),"")</f>
        <v/>
      </c>
      <c r="G72" s="252" t="str">
        <f>IFERROR(VLOOKUP($A72,'dologi költségek'!$C:$N,9,0),"")</f>
        <v/>
      </c>
      <c r="H72" s="252" t="str">
        <f>IFERROR(VLOOKUP($A72,'dologi költségek'!$C:$N,10,0),"")</f>
        <v/>
      </c>
      <c r="I72" s="259" t="str">
        <f>IF(A72="","",SUMIF('dologi költségek'!$C:$C,$A72,'dologi költségek'!M:M))</f>
        <v/>
      </c>
      <c r="J72" s="260" t="str">
        <f>IF(A72="","",SUMIF('dologi költségek'!$C:$C,$A72,'dologi költségek'!N:N))</f>
        <v/>
      </c>
      <c r="K72" s="261" t="str">
        <f t="shared" si="2"/>
        <v/>
      </c>
      <c r="L72" s="263" t="str">
        <f t="shared" si="3"/>
        <v/>
      </c>
    </row>
    <row r="73" spans="2:12" x14ac:dyDescent="0.25">
      <c r="B73" s="250" t="str">
        <f>IFERROR(VLOOKUP($A73,'dologi költségek'!$C:$N,2,0),"")</f>
        <v/>
      </c>
      <c r="C73" s="250" t="str">
        <f>IFERROR(VLOOKUP($A73,'dologi költségek'!$C:$N,3,0),"")</f>
        <v/>
      </c>
      <c r="D73" s="250" t="str">
        <f>IFERROR(VLOOKUP($A73,'dologi költségek'!$C:$N,4,0),"")</f>
        <v/>
      </c>
      <c r="E73" s="251" t="str">
        <f>IFERROR(VLOOKUP($A73,'dologi költségek'!$C:$N,5,0),"")</f>
        <v/>
      </c>
      <c r="F73" s="252" t="str">
        <f>IFERROR(VLOOKUP($A73,'dologi költségek'!$C:$N,8,0),"")</f>
        <v/>
      </c>
      <c r="G73" s="252" t="str">
        <f>IFERROR(VLOOKUP($A73,'dologi költségek'!$C:$N,9,0),"")</f>
        <v/>
      </c>
      <c r="H73" s="252" t="str">
        <f>IFERROR(VLOOKUP($A73,'dologi költségek'!$C:$N,10,0),"")</f>
        <v/>
      </c>
      <c r="I73" s="259" t="str">
        <f>IF(A73="","",SUMIF('dologi költségek'!$C:$C,$A73,'dologi költségek'!M:M))</f>
        <v/>
      </c>
      <c r="J73" s="260" t="str">
        <f>IF(A73="","",SUMIF('dologi költségek'!$C:$C,$A73,'dologi költségek'!N:N))</f>
        <v/>
      </c>
      <c r="K73" s="261" t="str">
        <f t="shared" si="2"/>
        <v/>
      </c>
      <c r="L73" s="263" t="str">
        <f t="shared" si="3"/>
        <v/>
      </c>
    </row>
    <row r="74" spans="2:12" x14ac:dyDescent="0.25">
      <c r="B74" s="250" t="str">
        <f>IFERROR(VLOOKUP($A74,'dologi költségek'!$C:$N,2,0),"")</f>
        <v/>
      </c>
      <c r="C74" s="250" t="str">
        <f>IFERROR(VLOOKUP($A74,'dologi költségek'!$C:$N,3,0),"")</f>
        <v/>
      </c>
      <c r="D74" s="250" t="str">
        <f>IFERROR(VLOOKUP($A74,'dologi költségek'!$C:$N,4,0),"")</f>
        <v/>
      </c>
      <c r="E74" s="251" t="str">
        <f>IFERROR(VLOOKUP($A74,'dologi költségek'!$C:$N,5,0),"")</f>
        <v/>
      </c>
      <c r="F74" s="252" t="str">
        <f>IFERROR(VLOOKUP($A74,'dologi költségek'!$C:$N,8,0),"")</f>
        <v/>
      </c>
      <c r="G74" s="252" t="str">
        <f>IFERROR(VLOOKUP($A74,'dologi költségek'!$C:$N,9,0),"")</f>
        <v/>
      </c>
      <c r="H74" s="252" t="str">
        <f>IFERROR(VLOOKUP($A74,'dologi költségek'!$C:$N,10,0),"")</f>
        <v/>
      </c>
      <c r="I74" s="259" t="str">
        <f>IF(A74="","",SUMIF('dologi költségek'!$C:$C,$A74,'dologi költségek'!M:M))</f>
        <v/>
      </c>
      <c r="J74" s="260" t="str">
        <f>IF(A74="","",SUMIF('dologi költségek'!$C:$C,$A74,'dologi költségek'!N:N))</f>
        <v/>
      </c>
      <c r="K74" s="261" t="str">
        <f t="shared" si="2"/>
        <v/>
      </c>
      <c r="L74" s="263" t="str">
        <f t="shared" si="3"/>
        <v/>
      </c>
    </row>
    <row r="75" spans="2:12" x14ac:dyDescent="0.25">
      <c r="B75" s="250" t="str">
        <f>IFERROR(VLOOKUP($A75,'dologi költségek'!$C:$N,2,0),"")</f>
        <v/>
      </c>
      <c r="C75" s="250" t="str">
        <f>IFERROR(VLOOKUP($A75,'dologi költségek'!$C:$N,3,0),"")</f>
        <v/>
      </c>
      <c r="D75" s="250" t="str">
        <f>IFERROR(VLOOKUP($A75,'dologi költségek'!$C:$N,4,0),"")</f>
        <v/>
      </c>
      <c r="E75" s="251" t="str">
        <f>IFERROR(VLOOKUP($A75,'dologi költségek'!$C:$N,5,0),"")</f>
        <v/>
      </c>
      <c r="F75" s="252" t="str">
        <f>IFERROR(VLOOKUP($A75,'dologi költségek'!$C:$N,8,0),"")</f>
        <v/>
      </c>
      <c r="G75" s="252" t="str">
        <f>IFERROR(VLOOKUP($A75,'dologi költségek'!$C:$N,9,0),"")</f>
        <v/>
      </c>
      <c r="H75" s="252" t="str">
        <f>IFERROR(VLOOKUP($A75,'dologi költségek'!$C:$N,10,0),"")</f>
        <v/>
      </c>
      <c r="I75" s="259" t="str">
        <f>IF(A75="","",SUMIF('dologi költségek'!$C:$C,$A75,'dologi költségek'!M:M))</f>
        <v/>
      </c>
      <c r="J75" s="260" t="str">
        <f>IF(A75="","",SUMIF('dologi költségek'!$C:$C,$A75,'dologi költségek'!N:N))</f>
        <v/>
      </c>
      <c r="K75" s="261" t="str">
        <f t="shared" si="2"/>
        <v/>
      </c>
      <c r="L75" s="263" t="str">
        <f t="shared" si="3"/>
        <v/>
      </c>
    </row>
    <row r="76" spans="2:12" x14ac:dyDescent="0.25">
      <c r="B76" s="250" t="str">
        <f>IFERROR(VLOOKUP($A76,'dologi költségek'!$C:$N,2,0),"")</f>
        <v/>
      </c>
      <c r="C76" s="250" t="str">
        <f>IFERROR(VLOOKUP($A76,'dologi költségek'!$C:$N,3,0),"")</f>
        <v/>
      </c>
      <c r="D76" s="250" t="str">
        <f>IFERROR(VLOOKUP($A76,'dologi költségek'!$C:$N,4,0),"")</f>
        <v/>
      </c>
      <c r="E76" s="251" t="str">
        <f>IFERROR(VLOOKUP($A76,'dologi költségek'!$C:$N,5,0),"")</f>
        <v/>
      </c>
      <c r="F76" s="252" t="str">
        <f>IFERROR(VLOOKUP($A76,'dologi költségek'!$C:$N,8,0),"")</f>
        <v/>
      </c>
      <c r="G76" s="252" t="str">
        <f>IFERROR(VLOOKUP($A76,'dologi költségek'!$C:$N,9,0),"")</f>
        <v/>
      </c>
      <c r="H76" s="252" t="str">
        <f>IFERROR(VLOOKUP($A76,'dologi költségek'!$C:$N,10,0),"")</f>
        <v/>
      </c>
      <c r="I76" s="259" t="str">
        <f>IF(A76="","",SUMIF('dologi költségek'!$C:$C,$A76,'dologi költségek'!M:M))</f>
        <v/>
      </c>
      <c r="J76" s="260" t="str">
        <f>IF(A76="","",SUMIF('dologi költségek'!$C:$C,$A76,'dologi költségek'!N:N))</f>
        <v/>
      </c>
      <c r="K76" s="261" t="str">
        <f t="shared" si="2"/>
        <v/>
      </c>
      <c r="L76" s="263" t="str">
        <f t="shared" si="3"/>
        <v/>
      </c>
    </row>
    <row r="77" spans="2:12" x14ac:dyDescent="0.25">
      <c r="B77" s="250" t="str">
        <f>IFERROR(VLOOKUP($A77,'dologi költségek'!$C:$N,2,0),"")</f>
        <v/>
      </c>
      <c r="C77" s="250" t="str">
        <f>IFERROR(VLOOKUP($A77,'dologi költségek'!$C:$N,3,0),"")</f>
        <v/>
      </c>
      <c r="D77" s="250" t="str">
        <f>IFERROR(VLOOKUP($A77,'dologi költségek'!$C:$N,4,0),"")</f>
        <v/>
      </c>
      <c r="E77" s="251" t="str">
        <f>IFERROR(VLOOKUP($A77,'dologi költségek'!$C:$N,5,0),"")</f>
        <v/>
      </c>
      <c r="F77" s="252" t="str">
        <f>IFERROR(VLOOKUP($A77,'dologi költségek'!$C:$N,8,0),"")</f>
        <v/>
      </c>
      <c r="G77" s="252" t="str">
        <f>IFERROR(VLOOKUP($A77,'dologi költségek'!$C:$N,9,0),"")</f>
        <v/>
      </c>
      <c r="H77" s="252" t="str">
        <f>IFERROR(VLOOKUP($A77,'dologi költségek'!$C:$N,10,0),"")</f>
        <v/>
      </c>
      <c r="I77" s="259" t="str">
        <f>IF(A77="","",SUMIF('dologi költségek'!$C:$C,$A77,'dologi költségek'!M:M))</f>
        <v/>
      </c>
      <c r="J77" s="260" t="str">
        <f>IF(A77="","",SUMIF('dologi költségek'!$C:$C,$A77,'dologi költségek'!N:N))</f>
        <v/>
      </c>
      <c r="K77" s="261" t="str">
        <f t="shared" si="2"/>
        <v/>
      </c>
      <c r="L77" s="263" t="str">
        <f t="shared" si="3"/>
        <v/>
      </c>
    </row>
    <row r="78" spans="2:12" x14ac:dyDescent="0.25">
      <c r="B78" s="250" t="str">
        <f>IFERROR(VLOOKUP($A78,'dologi költségek'!$C:$N,2,0),"")</f>
        <v/>
      </c>
      <c r="C78" s="250" t="str">
        <f>IFERROR(VLOOKUP($A78,'dologi költségek'!$C:$N,3,0),"")</f>
        <v/>
      </c>
      <c r="D78" s="250" t="str">
        <f>IFERROR(VLOOKUP($A78,'dologi költségek'!$C:$N,4,0),"")</f>
        <v/>
      </c>
      <c r="E78" s="251" t="str">
        <f>IFERROR(VLOOKUP($A78,'dologi költségek'!$C:$N,5,0),"")</f>
        <v/>
      </c>
      <c r="F78" s="252" t="str">
        <f>IFERROR(VLOOKUP($A78,'dologi költségek'!$C:$N,8,0),"")</f>
        <v/>
      </c>
      <c r="G78" s="252" t="str">
        <f>IFERROR(VLOOKUP($A78,'dologi költségek'!$C:$N,9,0),"")</f>
        <v/>
      </c>
      <c r="H78" s="252" t="str">
        <f>IFERROR(VLOOKUP($A78,'dologi költségek'!$C:$N,10,0),"")</f>
        <v/>
      </c>
      <c r="I78" s="259" t="str">
        <f>IF(A78="","",SUMIF('dologi költségek'!$C:$C,$A78,'dologi költségek'!M:M))</f>
        <v/>
      </c>
      <c r="J78" s="260" t="str">
        <f>IF(A78="","",SUMIF('dologi költségek'!$C:$C,$A78,'dologi költségek'!N:N))</f>
        <v/>
      </c>
      <c r="K78" s="261" t="str">
        <f t="shared" si="2"/>
        <v/>
      </c>
      <c r="L78" s="263" t="str">
        <f t="shared" si="3"/>
        <v/>
      </c>
    </row>
    <row r="79" spans="2:12" x14ac:dyDescent="0.25">
      <c r="B79" s="250" t="str">
        <f>IFERROR(VLOOKUP($A79,'dologi költségek'!$C:$N,2,0),"")</f>
        <v/>
      </c>
      <c r="C79" s="250" t="str">
        <f>IFERROR(VLOOKUP($A79,'dologi költségek'!$C:$N,3,0),"")</f>
        <v/>
      </c>
      <c r="D79" s="250" t="str">
        <f>IFERROR(VLOOKUP($A79,'dologi költségek'!$C:$N,4,0),"")</f>
        <v/>
      </c>
      <c r="E79" s="251" t="str">
        <f>IFERROR(VLOOKUP($A79,'dologi költségek'!$C:$N,5,0),"")</f>
        <v/>
      </c>
      <c r="F79" s="252" t="str">
        <f>IFERROR(VLOOKUP($A79,'dologi költségek'!$C:$N,8,0),"")</f>
        <v/>
      </c>
      <c r="G79" s="252" t="str">
        <f>IFERROR(VLOOKUP($A79,'dologi költségek'!$C:$N,9,0),"")</f>
        <v/>
      </c>
      <c r="H79" s="252" t="str">
        <f>IFERROR(VLOOKUP($A79,'dologi költségek'!$C:$N,10,0),"")</f>
        <v/>
      </c>
      <c r="I79" s="259" t="str">
        <f>IF(A79="","",SUMIF('dologi költségek'!$C:$C,$A79,'dologi költségek'!M:M))</f>
        <v/>
      </c>
      <c r="J79" s="260" t="str">
        <f>IF(A79="","",SUMIF('dologi költségek'!$C:$C,$A79,'dologi költségek'!N:N))</f>
        <v/>
      </c>
      <c r="K79" s="261" t="str">
        <f t="shared" si="2"/>
        <v/>
      </c>
      <c r="L79" s="263" t="str">
        <f t="shared" si="3"/>
        <v/>
      </c>
    </row>
    <row r="80" spans="2:12" x14ac:dyDescent="0.25">
      <c r="B80" s="250" t="str">
        <f>IFERROR(VLOOKUP($A80,'dologi költségek'!$C:$N,2,0),"")</f>
        <v/>
      </c>
      <c r="C80" s="250" t="str">
        <f>IFERROR(VLOOKUP($A80,'dologi költségek'!$C:$N,3,0),"")</f>
        <v/>
      </c>
      <c r="D80" s="250" t="str">
        <f>IFERROR(VLOOKUP($A80,'dologi költségek'!$C:$N,4,0),"")</f>
        <v/>
      </c>
      <c r="E80" s="251" t="str">
        <f>IFERROR(VLOOKUP($A80,'dologi költségek'!$C:$N,5,0),"")</f>
        <v/>
      </c>
      <c r="F80" s="252" t="str">
        <f>IFERROR(VLOOKUP($A80,'dologi költségek'!$C:$N,8,0),"")</f>
        <v/>
      </c>
      <c r="G80" s="252" t="str">
        <f>IFERROR(VLOOKUP($A80,'dologi költségek'!$C:$N,9,0),"")</f>
        <v/>
      </c>
      <c r="H80" s="252" t="str">
        <f>IFERROR(VLOOKUP($A80,'dologi költségek'!$C:$N,10,0),"")</f>
        <v/>
      </c>
      <c r="I80" s="259" t="str">
        <f>IF(A80="","",SUMIF('dologi költségek'!$C:$C,$A80,'dologi költségek'!M:M))</f>
        <v/>
      </c>
      <c r="J80" s="260" t="str">
        <f>IF(A80="","",SUMIF('dologi költségek'!$C:$C,$A80,'dologi költségek'!N:N))</f>
        <v/>
      </c>
      <c r="K80" s="261" t="str">
        <f t="shared" si="2"/>
        <v/>
      </c>
      <c r="L80" s="263" t="str">
        <f t="shared" si="3"/>
        <v/>
      </c>
    </row>
    <row r="81" spans="2:12" x14ac:dyDescent="0.25">
      <c r="B81" s="250" t="str">
        <f>IFERROR(VLOOKUP($A81,'dologi költségek'!$C:$N,2,0),"")</f>
        <v/>
      </c>
      <c r="C81" s="250" t="str">
        <f>IFERROR(VLOOKUP($A81,'dologi költségek'!$C:$N,3,0),"")</f>
        <v/>
      </c>
      <c r="D81" s="250" t="str">
        <f>IFERROR(VLOOKUP($A81,'dologi költségek'!$C:$N,4,0),"")</f>
        <v/>
      </c>
      <c r="E81" s="251" t="str">
        <f>IFERROR(VLOOKUP($A81,'dologi költségek'!$C:$N,5,0),"")</f>
        <v/>
      </c>
      <c r="F81" s="252" t="str">
        <f>IFERROR(VLOOKUP($A81,'dologi költségek'!$C:$N,8,0),"")</f>
        <v/>
      </c>
      <c r="G81" s="252" t="str">
        <f>IFERROR(VLOOKUP($A81,'dologi költségek'!$C:$N,9,0),"")</f>
        <v/>
      </c>
      <c r="H81" s="252" t="str">
        <f>IFERROR(VLOOKUP($A81,'dologi költségek'!$C:$N,10,0),"")</f>
        <v/>
      </c>
      <c r="I81" s="259" t="str">
        <f>IF(A81="","",SUMIF('dologi költségek'!$C:$C,$A81,'dologi költségek'!M:M))</f>
        <v/>
      </c>
      <c r="J81" s="260" t="str">
        <f>IF(A81="","",SUMIF('dologi költségek'!$C:$C,$A81,'dologi költségek'!N:N))</f>
        <v/>
      </c>
      <c r="K81" s="261" t="str">
        <f t="shared" si="2"/>
        <v/>
      </c>
      <c r="L81" s="263" t="str">
        <f t="shared" si="3"/>
        <v/>
      </c>
    </row>
    <row r="82" spans="2:12" x14ac:dyDescent="0.25">
      <c r="B82" s="250" t="str">
        <f>IFERROR(VLOOKUP($A82,'dologi költségek'!$C:$N,2,0),"")</f>
        <v/>
      </c>
      <c r="C82" s="250" t="str">
        <f>IFERROR(VLOOKUP($A82,'dologi költségek'!$C:$N,3,0),"")</f>
        <v/>
      </c>
      <c r="D82" s="250" t="str">
        <f>IFERROR(VLOOKUP($A82,'dologi költségek'!$C:$N,4,0),"")</f>
        <v/>
      </c>
      <c r="E82" s="251" t="str">
        <f>IFERROR(VLOOKUP($A82,'dologi költségek'!$C:$N,5,0),"")</f>
        <v/>
      </c>
      <c r="F82" s="252" t="str">
        <f>IFERROR(VLOOKUP($A82,'dologi költségek'!$C:$N,8,0),"")</f>
        <v/>
      </c>
      <c r="G82" s="252" t="str">
        <f>IFERROR(VLOOKUP($A82,'dologi költségek'!$C:$N,9,0),"")</f>
        <v/>
      </c>
      <c r="H82" s="252" t="str">
        <f>IFERROR(VLOOKUP($A82,'dologi költségek'!$C:$N,10,0),"")</f>
        <v/>
      </c>
      <c r="I82" s="259" t="str">
        <f>IF(A82="","",SUMIF('dologi költségek'!$C:$C,$A82,'dologi költségek'!M:M))</f>
        <v/>
      </c>
      <c r="J82" s="260" t="str">
        <f>IF(A82="","",SUMIF('dologi költségek'!$C:$C,$A82,'dologi költségek'!N:N))</f>
        <v/>
      </c>
      <c r="K82" s="261" t="str">
        <f t="shared" si="2"/>
        <v/>
      </c>
      <c r="L82" s="263" t="str">
        <f t="shared" si="3"/>
        <v/>
      </c>
    </row>
    <row r="83" spans="2:12" x14ac:dyDescent="0.25">
      <c r="B83" s="250" t="str">
        <f>IFERROR(VLOOKUP($A83,'dologi költségek'!$C:$N,2,0),"")</f>
        <v/>
      </c>
      <c r="C83" s="250" t="str">
        <f>IFERROR(VLOOKUP($A83,'dologi költségek'!$C:$N,3,0),"")</f>
        <v/>
      </c>
      <c r="D83" s="250" t="str">
        <f>IFERROR(VLOOKUP($A83,'dologi költségek'!$C:$N,4,0),"")</f>
        <v/>
      </c>
      <c r="E83" s="251" t="str">
        <f>IFERROR(VLOOKUP($A83,'dologi költségek'!$C:$N,5,0),"")</f>
        <v/>
      </c>
      <c r="F83" s="252" t="str">
        <f>IFERROR(VLOOKUP($A83,'dologi költségek'!$C:$N,8,0),"")</f>
        <v/>
      </c>
      <c r="G83" s="252" t="str">
        <f>IFERROR(VLOOKUP($A83,'dologi költségek'!$C:$N,9,0),"")</f>
        <v/>
      </c>
      <c r="H83" s="252" t="str">
        <f>IFERROR(VLOOKUP($A83,'dologi költségek'!$C:$N,10,0),"")</f>
        <v/>
      </c>
      <c r="I83" s="259" t="str">
        <f>IF(A83="","",SUMIF('dologi költségek'!$C:$C,$A83,'dologi költségek'!M:M))</f>
        <v/>
      </c>
      <c r="J83" s="260" t="str">
        <f>IF(A83="","",SUMIF('dologi költségek'!$C:$C,$A83,'dologi költségek'!N:N))</f>
        <v/>
      </c>
      <c r="K83" s="261" t="str">
        <f t="shared" si="2"/>
        <v/>
      </c>
      <c r="L83" s="263" t="str">
        <f t="shared" si="3"/>
        <v/>
      </c>
    </row>
    <row r="84" spans="2:12" x14ac:dyDescent="0.25">
      <c r="B84" s="250" t="str">
        <f>IFERROR(VLOOKUP($A84,'dologi költségek'!$C:$N,2,0),"")</f>
        <v/>
      </c>
      <c r="C84" s="250" t="str">
        <f>IFERROR(VLOOKUP($A84,'dologi költségek'!$C:$N,3,0),"")</f>
        <v/>
      </c>
      <c r="D84" s="250" t="str">
        <f>IFERROR(VLOOKUP($A84,'dologi költségek'!$C:$N,4,0),"")</f>
        <v/>
      </c>
      <c r="E84" s="251" t="str">
        <f>IFERROR(VLOOKUP($A84,'dologi költségek'!$C:$N,5,0),"")</f>
        <v/>
      </c>
      <c r="F84" s="252" t="str">
        <f>IFERROR(VLOOKUP($A84,'dologi költségek'!$C:$N,8,0),"")</f>
        <v/>
      </c>
      <c r="G84" s="252" t="str">
        <f>IFERROR(VLOOKUP($A84,'dologi költségek'!$C:$N,9,0),"")</f>
        <v/>
      </c>
      <c r="H84" s="252" t="str">
        <f>IFERROR(VLOOKUP($A84,'dologi költségek'!$C:$N,10,0),"")</f>
        <v/>
      </c>
      <c r="I84" s="259" t="str">
        <f>IF(A84="","",SUMIF('dologi költségek'!$C:$C,$A84,'dologi költségek'!M:M))</f>
        <v/>
      </c>
      <c r="J84" s="260" t="str">
        <f>IF(A84="","",SUMIF('dologi költségek'!$C:$C,$A84,'dologi költségek'!N:N))</f>
        <v/>
      </c>
      <c r="K84" s="261" t="str">
        <f t="shared" si="2"/>
        <v/>
      </c>
      <c r="L84" s="263" t="str">
        <f t="shared" si="3"/>
        <v/>
      </c>
    </row>
    <row r="85" spans="2:12" x14ac:dyDescent="0.25">
      <c r="B85" s="250" t="str">
        <f>IFERROR(VLOOKUP($A85,'dologi költségek'!$C:$N,2,0),"")</f>
        <v/>
      </c>
      <c r="C85" s="250" t="str">
        <f>IFERROR(VLOOKUP($A85,'dologi költségek'!$C:$N,3,0),"")</f>
        <v/>
      </c>
      <c r="D85" s="250" t="str">
        <f>IFERROR(VLOOKUP($A85,'dologi költségek'!$C:$N,4,0),"")</f>
        <v/>
      </c>
      <c r="E85" s="251" t="str">
        <f>IFERROR(VLOOKUP($A85,'dologi költségek'!$C:$N,5,0),"")</f>
        <v/>
      </c>
      <c r="F85" s="252" t="str">
        <f>IFERROR(VLOOKUP($A85,'dologi költségek'!$C:$N,8,0),"")</f>
        <v/>
      </c>
      <c r="G85" s="252" t="str">
        <f>IFERROR(VLOOKUP($A85,'dologi költségek'!$C:$N,9,0),"")</f>
        <v/>
      </c>
      <c r="H85" s="252" t="str">
        <f>IFERROR(VLOOKUP($A85,'dologi költségek'!$C:$N,10,0),"")</f>
        <v/>
      </c>
      <c r="I85" s="259" t="str">
        <f>IF(A85="","",SUMIF('dologi költségek'!$C:$C,$A85,'dologi költségek'!M:M))</f>
        <v/>
      </c>
      <c r="J85" s="260" t="str">
        <f>IF(A85="","",SUMIF('dologi költségek'!$C:$C,$A85,'dologi költségek'!N:N))</f>
        <v/>
      </c>
      <c r="K85" s="261" t="str">
        <f t="shared" si="2"/>
        <v/>
      </c>
      <c r="L85" s="263" t="str">
        <f t="shared" si="3"/>
        <v/>
      </c>
    </row>
    <row r="86" spans="2:12" x14ac:dyDescent="0.25">
      <c r="B86" s="250" t="str">
        <f>IFERROR(VLOOKUP($A86,'dologi költségek'!$C:$N,2,0),"")</f>
        <v/>
      </c>
      <c r="C86" s="250" t="str">
        <f>IFERROR(VLOOKUP($A86,'dologi költségek'!$C:$N,3,0),"")</f>
        <v/>
      </c>
      <c r="D86" s="250" t="str">
        <f>IFERROR(VLOOKUP($A86,'dologi költségek'!$C:$N,4,0),"")</f>
        <v/>
      </c>
      <c r="E86" s="251" t="str">
        <f>IFERROR(VLOOKUP($A86,'dologi költségek'!$C:$N,5,0),"")</f>
        <v/>
      </c>
      <c r="F86" s="252" t="str">
        <f>IFERROR(VLOOKUP($A86,'dologi költségek'!$C:$N,8,0),"")</f>
        <v/>
      </c>
      <c r="G86" s="252" t="str">
        <f>IFERROR(VLOOKUP($A86,'dologi költségek'!$C:$N,9,0),"")</f>
        <v/>
      </c>
      <c r="H86" s="252" t="str">
        <f>IFERROR(VLOOKUP($A86,'dologi költségek'!$C:$N,10,0),"")</f>
        <v/>
      </c>
      <c r="I86" s="259" t="str">
        <f>IF(A86="","",SUMIF('dologi költségek'!$C:$C,$A86,'dologi költségek'!M:M))</f>
        <v/>
      </c>
      <c r="J86" s="260" t="str">
        <f>IF(A86="","",SUMIF('dologi költségek'!$C:$C,$A86,'dologi költségek'!N:N))</f>
        <v/>
      </c>
      <c r="K86" s="261" t="str">
        <f t="shared" si="2"/>
        <v/>
      </c>
      <c r="L86" s="263" t="str">
        <f t="shared" si="3"/>
        <v/>
      </c>
    </row>
    <row r="87" spans="2:12" x14ac:dyDescent="0.25">
      <c r="B87" s="250" t="str">
        <f>IFERROR(VLOOKUP($A87,'dologi költségek'!$C:$N,2,0),"")</f>
        <v/>
      </c>
      <c r="C87" s="250" t="str">
        <f>IFERROR(VLOOKUP($A87,'dologi költségek'!$C:$N,3,0),"")</f>
        <v/>
      </c>
      <c r="D87" s="250" t="str">
        <f>IFERROR(VLOOKUP($A87,'dologi költségek'!$C:$N,4,0),"")</f>
        <v/>
      </c>
      <c r="E87" s="251" t="str">
        <f>IFERROR(VLOOKUP($A87,'dologi költségek'!$C:$N,5,0),"")</f>
        <v/>
      </c>
      <c r="F87" s="252" t="str">
        <f>IFERROR(VLOOKUP($A87,'dologi költségek'!$C:$N,8,0),"")</f>
        <v/>
      </c>
      <c r="G87" s="252" t="str">
        <f>IFERROR(VLOOKUP($A87,'dologi költségek'!$C:$N,9,0),"")</f>
        <v/>
      </c>
      <c r="H87" s="252" t="str">
        <f>IFERROR(VLOOKUP($A87,'dologi költségek'!$C:$N,10,0),"")</f>
        <v/>
      </c>
      <c r="I87" s="259" t="str">
        <f>IF(A87="","",SUMIF('dologi költségek'!$C:$C,$A87,'dologi költségek'!M:M))</f>
        <v/>
      </c>
      <c r="J87" s="260" t="str">
        <f>IF(A87="","",SUMIF('dologi költségek'!$C:$C,$A87,'dologi költségek'!N:N))</f>
        <v/>
      </c>
      <c r="K87" s="261" t="str">
        <f t="shared" si="2"/>
        <v/>
      </c>
      <c r="L87" s="263" t="str">
        <f t="shared" si="3"/>
        <v/>
      </c>
    </row>
    <row r="88" spans="2:12" x14ac:dyDescent="0.25">
      <c r="B88" s="250" t="str">
        <f>IFERROR(VLOOKUP($A88,'dologi költségek'!$C:$N,2,0),"")</f>
        <v/>
      </c>
      <c r="C88" s="250" t="str">
        <f>IFERROR(VLOOKUP($A88,'dologi költségek'!$C:$N,3,0),"")</f>
        <v/>
      </c>
      <c r="D88" s="250" t="str">
        <f>IFERROR(VLOOKUP($A88,'dologi költségek'!$C:$N,4,0),"")</f>
        <v/>
      </c>
      <c r="E88" s="251" t="str">
        <f>IFERROR(VLOOKUP($A88,'dologi költségek'!$C:$N,5,0),"")</f>
        <v/>
      </c>
      <c r="F88" s="252" t="str">
        <f>IFERROR(VLOOKUP($A88,'dologi költségek'!$C:$N,8,0),"")</f>
        <v/>
      </c>
      <c r="G88" s="252" t="str">
        <f>IFERROR(VLOOKUP($A88,'dologi költségek'!$C:$N,9,0),"")</f>
        <v/>
      </c>
      <c r="H88" s="252" t="str">
        <f>IFERROR(VLOOKUP($A88,'dologi költségek'!$C:$N,10,0),"")</f>
        <v/>
      </c>
      <c r="I88" s="259" t="str">
        <f>IF(A88="","",SUMIF('dologi költségek'!$C:$C,$A88,'dologi költségek'!M:M))</f>
        <v/>
      </c>
      <c r="J88" s="260" t="str">
        <f>IF(A88="","",SUMIF('dologi költségek'!$C:$C,$A88,'dologi költségek'!N:N))</f>
        <v/>
      </c>
      <c r="K88" s="261" t="str">
        <f t="shared" si="2"/>
        <v/>
      </c>
      <c r="L88" s="263" t="str">
        <f t="shared" si="3"/>
        <v/>
      </c>
    </row>
    <row r="89" spans="2:12" x14ac:dyDescent="0.25">
      <c r="B89" s="250" t="str">
        <f>IFERROR(VLOOKUP($A89,'dologi költségek'!$C:$N,2,0),"")</f>
        <v/>
      </c>
      <c r="C89" s="250" t="str">
        <f>IFERROR(VLOOKUP($A89,'dologi költségek'!$C:$N,3,0),"")</f>
        <v/>
      </c>
      <c r="D89" s="250" t="str">
        <f>IFERROR(VLOOKUP($A89,'dologi költségek'!$C:$N,4,0),"")</f>
        <v/>
      </c>
      <c r="E89" s="251" t="str">
        <f>IFERROR(VLOOKUP($A89,'dologi költségek'!$C:$N,5,0),"")</f>
        <v/>
      </c>
      <c r="F89" s="252" t="str">
        <f>IFERROR(VLOOKUP($A89,'dologi költségek'!$C:$N,8,0),"")</f>
        <v/>
      </c>
      <c r="G89" s="252" t="str">
        <f>IFERROR(VLOOKUP($A89,'dologi költségek'!$C:$N,9,0),"")</f>
        <v/>
      </c>
      <c r="H89" s="252" t="str">
        <f>IFERROR(VLOOKUP($A89,'dologi költségek'!$C:$N,10,0),"")</f>
        <v/>
      </c>
      <c r="I89" s="259" t="str">
        <f>IF(A89="","",SUMIF('dologi költségek'!$C:$C,$A89,'dologi költségek'!M:M))</f>
        <v/>
      </c>
      <c r="J89" s="260" t="str">
        <f>IF(A89="","",SUMIF('dologi költségek'!$C:$C,$A89,'dologi költségek'!N:N))</f>
        <v/>
      </c>
      <c r="K89" s="261" t="str">
        <f t="shared" si="2"/>
        <v/>
      </c>
      <c r="L89" s="263" t="str">
        <f t="shared" si="3"/>
        <v/>
      </c>
    </row>
    <row r="90" spans="2:12" x14ac:dyDescent="0.25">
      <c r="B90" s="250" t="str">
        <f>IFERROR(VLOOKUP($A90,'dologi költségek'!$C:$N,2,0),"")</f>
        <v/>
      </c>
      <c r="C90" s="250" t="str">
        <f>IFERROR(VLOOKUP($A90,'dologi költségek'!$C:$N,3,0),"")</f>
        <v/>
      </c>
      <c r="D90" s="250" t="str">
        <f>IFERROR(VLOOKUP($A90,'dologi költségek'!$C:$N,4,0),"")</f>
        <v/>
      </c>
      <c r="E90" s="251" t="str">
        <f>IFERROR(VLOOKUP($A90,'dologi költségek'!$C:$N,5,0),"")</f>
        <v/>
      </c>
      <c r="F90" s="252" t="str">
        <f>IFERROR(VLOOKUP($A90,'dologi költségek'!$C:$N,8,0),"")</f>
        <v/>
      </c>
      <c r="G90" s="252" t="str">
        <f>IFERROR(VLOOKUP($A90,'dologi költségek'!$C:$N,9,0),"")</f>
        <v/>
      </c>
      <c r="H90" s="252" t="str">
        <f>IFERROR(VLOOKUP($A90,'dologi költségek'!$C:$N,10,0),"")</f>
        <v/>
      </c>
      <c r="I90" s="259" t="str">
        <f>IF(A90="","",SUMIF('dologi költségek'!$C:$C,$A90,'dologi költségek'!M:M))</f>
        <v/>
      </c>
      <c r="J90" s="260" t="str">
        <f>IF(A90="","",SUMIF('dologi költségek'!$C:$C,$A90,'dologi költségek'!N:N))</f>
        <v/>
      </c>
      <c r="K90" s="261" t="str">
        <f t="shared" si="2"/>
        <v/>
      </c>
      <c r="L90" s="263" t="str">
        <f t="shared" si="3"/>
        <v/>
      </c>
    </row>
    <row r="91" spans="2:12" x14ac:dyDescent="0.25">
      <c r="B91" s="250" t="str">
        <f>IFERROR(VLOOKUP($A91,'dologi költségek'!$C:$N,2,0),"")</f>
        <v/>
      </c>
      <c r="C91" s="250" t="str">
        <f>IFERROR(VLOOKUP($A91,'dologi költségek'!$C:$N,3,0),"")</f>
        <v/>
      </c>
      <c r="D91" s="250" t="str">
        <f>IFERROR(VLOOKUP($A91,'dologi költségek'!$C:$N,4,0),"")</f>
        <v/>
      </c>
      <c r="E91" s="251" t="str">
        <f>IFERROR(VLOOKUP($A91,'dologi költségek'!$C:$N,5,0),"")</f>
        <v/>
      </c>
      <c r="F91" s="252" t="str">
        <f>IFERROR(VLOOKUP($A91,'dologi költségek'!$C:$N,8,0),"")</f>
        <v/>
      </c>
      <c r="G91" s="252" t="str">
        <f>IFERROR(VLOOKUP($A91,'dologi költségek'!$C:$N,9,0),"")</f>
        <v/>
      </c>
      <c r="H91" s="252" t="str">
        <f>IFERROR(VLOOKUP($A91,'dologi költségek'!$C:$N,10,0),"")</f>
        <v/>
      </c>
      <c r="I91" s="259" t="str">
        <f>IF(A91="","",SUMIF('dologi költségek'!$C:$C,$A91,'dologi költségek'!M:M))</f>
        <v/>
      </c>
      <c r="J91" s="260" t="str">
        <f>IF(A91="","",SUMIF('dologi költségek'!$C:$C,$A91,'dologi költségek'!N:N))</f>
        <v/>
      </c>
      <c r="K91" s="261" t="str">
        <f t="shared" si="2"/>
        <v/>
      </c>
      <c r="L91" s="263" t="str">
        <f t="shared" si="3"/>
        <v/>
      </c>
    </row>
    <row r="92" spans="2:12" x14ac:dyDescent="0.25">
      <c r="B92" s="250" t="str">
        <f>IFERROR(VLOOKUP($A92,'dologi költségek'!$C:$N,2,0),"")</f>
        <v/>
      </c>
      <c r="C92" s="250" t="str">
        <f>IFERROR(VLOOKUP($A92,'dologi költségek'!$C:$N,3,0),"")</f>
        <v/>
      </c>
      <c r="D92" s="250" t="str">
        <f>IFERROR(VLOOKUP($A92,'dologi költségek'!$C:$N,4,0),"")</f>
        <v/>
      </c>
      <c r="E92" s="251" t="str">
        <f>IFERROR(VLOOKUP($A92,'dologi költségek'!$C:$N,5,0),"")</f>
        <v/>
      </c>
      <c r="F92" s="252" t="str">
        <f>IFERROR(VLOOKUP($A92,'dologi költségek'!$C:$N,8,0),"")</f>
        <v/>
      </c>
      <c r="G92" s="252" t="str">
        <f>IFERROR(VLOOKUP($A92,'dologi költségek'!$C:$N,9,0),"")</f>
        <v/>
      </c>
      <c r="H92" s="252" t="str">
        <f>IFERROR(VLOOKUP($A92,'dologi költségek'!$C:$N,10,0),"")</f>
        <v/>
      </c>
      <c r="I92" s="259" t="str">
        <f>IF(A92="","",SUMIF('dologi költségek'!$C:$C,$A92,'dologi költségek'!M:M))</f>
        <v/>
      </c>
      <c r="J92" s="260" t="str">
        <f>IF(A92="","",SUMIF('dologi költségek'!$C:$C,$A92,'dologi költségek'!N:N))</f>
        <v/>
      </c>
      <c r="K92" s="261" t="str">
        <f t="shared" si="2"/>
        <v/>
      </c>
      <c r="L92" s="263" t="str">
        <f t="shared" si="3"/>
        <v/>
      </c>
    </row>
    <row r="93" spans="2:12" x14ac:dyDescent="0.25">
      <c r="B93" s="250" t="str">
        <f>IFERROR(VLOOKUP($A93,'dologi költségek'!$C:$N,2,0),"")</f>
        <v/>
      </c>
      <c r="C93" s="250" t="str">
        <f>IFERROR(VLOOKUP($A93,'dologi költségek'!$C:$N,3,0),"")</f>
        <v/>
      </c>
      <c r="D93" s="250" t="str">
        <f>IFERROR(VLOOKUP($A93,'dologi költségek'!$C:$N,4,0),"")</f>
        <v/>
      </c>
      <c r="E93" s="251" t="str">
        <f>IFERROR(VLOOKUP($A93,'dologi költségek'!$C:$N,5,0),"")</f>
        <v/>
      </c>
      <c r="F93" s="252" t="str">
        <f>IFERROR(VLOOKUP($A93,'dologi költségek'!$C:$N,8,0),"")</f>
        <v/>
      </c>
      <c r="G93" s="252" t="str">
        <f>IFERROR(VLOOKUP($A93,'dologi költségek'!$C:$N,9,0),"")</f>
        <v/>
      </c>
      <c r="H93" s="252" t="str">
        <f>IFERROR(VLOOKUP($A93,'dologi költségek'!$C:$N,10,0),"")</f>
        <v/>
      </c>
      <c r="I93" s="259" t="str">
        <f>IF(A93="","",SUMIF('dologi költségek'!$C:$C,$A93,'dologi költségek'!M:M))</f>
        <v/>
      </c>
      <c r="J93" s="260" t="str">
        <f>IF(A93="","",SUMIF('dologi költségek'!$C:$C,$A93,'dologi költségek'!N:N))</f>
        <v/>
      </c>
      <c r="K93" s="261" t="str">
        <f t="shared" si="2"/>
        <v/>
      </c>
      <c r="L93" s="263" t="str">
        <f t="shared" si="3"/>
        <v/>
      </c>
    </row>
    <row r="94" spans="2:12" x14ac:dyDescent="0.25">
      <c r="B94" s="250" t="str">
        <f>IFERROR(VLOOKUP($A94,'dologi költségek'!$C:$N,2,0),"")</f>
        <v/>
      </c>
      <c r="C94" s="250" t="str">
        <f>IFERROR(VLOOKUP($A94,'dologi költségek'!$C:$N,3,0),"")</f>
        <v/>
      </c>
      <c r="D94" s="250" t="str">
        <f>IFERROR(VLOOKUP($A94,'dologi költségek'!$C:$N,4,0),"")</f>
        <v/>
      </c>
      <c r="E94" s="251" t="str">
        <f>IFERROR(VLOOKUP($A94,'dologi költségek'!$C:$N,5,0),"")</f>
        <v/>
      </c>
      <c r="F94" s="252" t="str">
        <f>IFERROR(VLOOKUP($A94,'dologi költségek'!$C:$N,8,0),"")</f>
        <v/>
      </c>
      <c r="G94" s="252" t="str">
        <f>IFERROR(VLOOKUP($A94,'dologi költségek'!$C:$N,9,0),"")</f>
        <v/>
      </c>
      <c r="H94" s="252" t="str">
        <f>IFERROR(VLOOKUP($A94,'dologi költségek'!$C:$N,10,0),"")</f>
        <v/>
      </c>
      <c r="I94" s="259" t="str">
        <f>IF(A94="","",SUMIF('dologi költségek'!$C:$C,$A94,'dologi költségek'!M:M))</f>
        <v/>
      </c>
      <c r="J94" s="260" t="str">
        <f>IF(A94="","",SUMIF('dologi költségek'!$C:$C,$A94,'dologi költségek'!N:N))</f>
        <v/>
      </c>
      <c r="K94" s="261" t="str">
        <f t="shared" si="2"/>
        <v/>
      </c>
      <c r="L94" s="263" t="str">
        <f t="shared" si="3"/>
        <v/>
      </c>
    </row>
    <row r="95" spans="2:12" x14ac:dyDescent="0.25">
      <c r="B95" s="250" t="str">
        <f>IFERROR(VLOOKUP($A95,'dologi költségek'!$C:$N,2,0),"")</f>
        <v/>
      </c>
      <c r="C95" s="250" t="str">
        <f>IFERROR(VLOOKUP($A95,'dologi költségek'!$C:$N,3,0),"")</f>
        <v/>
      </c>
      <c r="D95" s="250" t="str">
        <f>IFERROR(VLOOKUP($A95,'dologi költségek'!$C:$N,4,0),"")</f>
        <v/>
      </c>
      <c r="E95" s="251" t="str">
        <f>IFERROR(VLOOKUP($A95,'dologi költségek'!$C:$N,5,0),"")</f>
        <v/>
      </c>
      <c r="F95" s="252" t="str">
        <f>IFERROR(VLOOKUP($A95,'dologi költségek'!$C:$N,8,0),"")</f>
        <v/>
      </c>
      <c r="G95" s="252" t="str">
        <f>IFERROR(VLOOKUP($A95,'dologi költségek'!$C:$N,9,0),"")</f>
        <v/>
      </c>
      <c r="H95" s="252" t="str">
        <f>IFERROR(VLOOKUP($A95,'dologi költségek'!$C:$N,10,0),"")</f>
        <v/>
      </c>
      <c r="I95" s="259" t="str">
        <f>IF(A95="","",SUMIF('dologi költségek'!$C:$C,$A95,'dologi költségek'!M:M))</f>
        <v/>
      </c>
      <c r="J95" s="260" t="str">
        <f>IF(A95="","",SUMIF('dologi költségek'!$C:$C,$A95,'dologi költségek'!N:N))</f>
        <v/>
      </c>
      <c r="K95" s="261" t="str">
        <f t="shared" si="2"/>
        <v/>
      </c>
      <c r="L95" s="263" t="str">
        <f t="shared" si="3"/>
        <v/>
      </c>
    </row>
    <row r="96" spans="2:12" x14ac:dyDescent="0.25">
      <c r="B96" s="250" t="str">
        <f>IFERROR(VLOOKUP($A96,'dologi költségek'!$C:$N,2,0),"")</f>
        <v/>
      </c>
      <c r="C96" s="250" t="str">
        <f>IFERROR(VLOOKUP($A96,'dologi költségek'!$C:$N,3,0),"")</f>
        <v/>
      </c>
      <c r="D96" s="250" t="str">
        <f>IFERROR(VLOOKUP($A96,'dologi költségek'!$C:$N,4,0),"")</f>
        <v/>
      </c>
      <c r="E96" s="251" t="str">
        <f>IFERROR(VLOOKUP($A96,'dologi költségek'!$C:$N,5,0),"")</f>
        <v/>
      </c>
      <c r="F96" s="252" t="str">
        <f>IFERROR(VLOOKUP($A96,'dologi költségek'!$C:$N,8,0),"")</f>
        <v/>
      </c>
      <c r="G96" s="252" t="str">
        <f>IFERROR(VLOOKUP($A96,'dologi költségek'!$C:$N,9,0),"")</f>
        <v/>
      </c>
      <c r="H96" s="252" t="str">
        <f>IFERROR(VLOOKUP($A96,'dologi költségek'!$C:$N,10,0),"")</f>
        <v/>
      </c>
      <c r="I96" s="259" t="str">
        <f>IF(A96="","",SUMIF('dologi költségek'!$C:$C,$A96,'dologi költségek'!M:M))</f>
        <v/>
      </c>
      <c r="J96" s="260" t="str">
        <f>IF(A96="","",SUMIF('dologi költségek'!$C:$C,$A96,'dologi költségek'!N:N))</f>
        <v/>
      </c>
      <c r="K96" s="261" t="str">
        <f t="shared" si="2"/>
        <v/>
      </c>
      <c r="L96" s="263" t="str">
        <f t="shared" si="3"/>
        <v/>
      </c>
    </row>
    <row r="97" spans="2:12" x14ac:dyDescent="0.25">
      <c r="B97" s="250" t="str">
        <f>IFERROR(VLOOKUP($A97,'dologi költségek'!$C:$N,2,0),"")</f>
        <v/>
      </c>
      <c r="C97" s="250" t="str">
        <f>IFERROR(VLOOKUP($A97,'dologi költségek'!$C:$N,3,0),"")</f>
        <v/>
      </c>
      <c r="D97" s="250" t="str">
        <f>IFERROR(VLOOKUP($A97,'dologi költségek'!$C:$N,4,0),"")</f>
        <v/>
      </c>
      <c r="E97" s="251" t="str">
        <f>IFERROR(VLOOKUP($A97,'dologi költségek'!$C:$N,5,0),"")</f>
        <v/>
      </c>
      <c r="F97" s="252" t="str">
        <f>IFERROR(VLOOKUP($A97,'dologi költségek'!$C:$N,8,0),"")</f>
        <v/>
      </c>
      <c r="G97" s="252" t="str">
        <f>IFERROR(VLOOKUP($A97,'dologi költségek'!$C:$N,9,0),"")</f>
        <v/>
      </c>
      <c r="H97" s="252" t="str">
        <f>IFERROR(VLOOKUP($A97,'dologi költségek'!$C:$N,10,0),"")</f>
        <v/>
      </c>
      <c r="I97" s="259" t="str">
        <f>IF(A97="","",SUMIF('dologi költségek'!$C:$C,$A97,'dologi költségek'!M:M))</f>
        <v/>
      </c>
      <c r="J97" s="260" t="str">
        <f>IF(A97="","",SUMIF('dologi költségek'!$C:$C,$A97,'dologi költségek'!N:N))</f>
        <v/>
      </c>
      <c r="K97" s="261" t="str">
        <f t="shared" si="2"/>
        <v/>
      </c>
      <c r="L97" s="263" t="str">
        <f t="shared" si="3"/>
        <v/>
      </c>
    </row>
    <row r="98" spans="2:12" x14ac:dyDescent="0.25">
      <c r="B98" s="250" t="str">
        <f>IFERROR(VLOOKUP($A98,'dologi költségek'!$C:$N,2,0),"")</f>
        <v/>
      </c>
      <c r="C98" s="250" t="str">
        <f>IFERROR(VLOOKUP($A98,'dologi költségek'!$C:$N,3,0),"")</f>
        <v/>
      </c>
      <c r="D98" s="250" t="str">
        <f>IFERROR(VLOOKUP($A98,'dologi költségek'!$C:$N,4,0),"")</f>
        <v/>
      </c>
      <c r="E98" s="251" t="str">
        <f>IFERROR(VLOOKUP($A98,'dologi költségek'!$C:$N,5,0),"")</f>
        <v/>
      </c>
      <c r="F98" s="252" t="str">
        <f>IFERROR(VLOOKUP($A98,'dologi költségek'!$C:$N,8,0),"")</f>
        <v/>
      </c>
      <c r="G98" s="252" t="str">
        <f>IFERROR(VLOOKUP($A98,'dologi költségek'!$C:$N,9,0),"")</f>
        <v/>
      </c>
      <c r="H98" s="252" t="str">
        <f>IFERROR(VLOOKUP($A98,'dologi költségek'!$C:$N,10,0),"")</f>
        <v/>
      </c>
      <c r="I98" s="259" t="str">
        <f>IF(A98="","",SUMIF('dologi költségek'!$C:$C,$A98,'dologi költségek'!M:M))</f>
        <v/>
      </c>
      <c r="J98" s="260" t="str">
        <f>IF(A98="","",SUMIF('dologi költségek'!$C:$C,$A98,'dologi költségek'!N:N))</f>
        <v/>
      </c>
      <c r="K98" s="261" t="str">
        <f t="shared" si="2"/>
        <v/>
      </c>
      <c r="L98" s="263" t="str">
        <f t="shared" si="3"/>
        <v/>
      </c>
    </row>
    <row r="99" spans="2:12" x14ac:dyDescent="0.25">
      <c r="B99" s="250" t="str">
        <f>IFERROR(VLOOKUP($A99,'dologi költségek'!$C:$N,2,0),"")</f>
        <v/>
      </c>
      <c r="C99" s="250" t="str">
        <f>IFERROR(VLOOKUP($A99,'dologi költségek'!$C:$N,3,0),"")</f>
        <v/>
      </c>
      <c r="D99" s="250" t="str">
        <f>IFERROR(VLOOKUP($A99,'dologi költségek'!$C:$N,4,0),"")</f>
        <v/>
      </c>
      <c r="E99" s="251" t="str">
        <f>IFERROR(VLOOKUP($A99,'dologi költségek'!$C:$N,5,0),"")</f>
        <v/>
      </c>
      <c r="F99" s="252" t="str">
        <f>IFERROR(VLOOKUP($A99,'dologi költségek'!$C:$N,8,0),"")</f>
        <v/>
      </c>
      <c r="G99" s="252" t="str">
        <f>IFERROR(VLOOKUP($A99,'dologi költségek'!$C:$N,9,0),"")</f>
        <v/>
      </c>
      <c r="H99" s="252" t="str">
        <f>IFERROR(VLOOKUP($A99,'dologi költségek'!$C:$N,10,0),"")</f>
        <v/>
      </c>
      <c r="I99" s="259" t="str">
        <f>IF(A99="","",SUMIF('dologi költségek'!$C:$C,$A99,'dologi költségek'!M:M))</f>
        <v/>
      </c>
      <c r="J99" s="260" t="str">
        <f>IF(A99="","",SUMIF('dologi költségek'!$C:$C,$A99,'dologi költségek'!N:N))</f>
        <v/>
      </c>
      <c r="K99" s="261" t="str">
        <f t="shared" si="2"/>
        <v/>
      </c>
      <c r="L99" s="263" t="str">
        <f t="shared" si="3"/>
        <v/>
      </c>
    </row>
    <row r="100" spans="2:12" x14ac:dyDescent="0.25">
      <c r="B100" s="250" t="str">
        <f>IFERROR(VLOOKUP($A100,'dologi költségek'!$C:$N,2,0),"")</f>
        <v/>
      </c>
      <c r="C100" s="250" t="str">
        <f>IFERROR(VLOOKUP($A100,'dologi költségek'!$C:$N,3,0),"")</f>
        <v/>
      </c>
      <c r="D100" s="250" t="str">
        <f>IFERROR(VLOOKUP($A100,'dologi költségek'!$C:$N,4,0),"")</f>
        <v/>
      </c>
      <c r="E100" s="251" t="str">
        <f>IFERROR(VLOOKUP($A100,'dologi költségek'!$C:$N,5,0),"")</f>
        <v/>
      </c>
      <c r="F100" s="252" t="str">
        <f>IFERROR(VLOOKUP($A100,'dologi költségek'!$C:$N,8,0),"")</f>
        <v/>
      </c>
      <c r="G100" s="252" t="str">
        <f>IFERROR(VLOOKUP($A100,'dologi költségek'!$C:$N,9,0),"")</f>
        <v/>
      </c>
      <c r="H100" s="252" t="str">
        <f>IFERROR(VLOOKUP($A100,'dologi költségek'!$C:$N,10,0),"")</f>
        <v/>
      </c>
      <c r="I100" s="259" t="str">
        <f>IF(A100="","",SUMIF('dologi költségek'!$C:$C,$A100,'dologi költségek'!M:M))</f>
        <v/>
      </c>
      <c r="J100" s="260" t="str">
        <f>IF(A100="","",SUMIF('dologi költségek'!$C:$C,$A100,'dologi költségek'!N:N))</f>
        <v/>
      </c>
      <c r="K100" s="261" t="str">
        <f t="shared" si="2"/>
        <v/>
      </c>
      <c r="L100" s="263" t="str">
        <f t="shared" si="3"/>
        <v/>
      </c>
    </row>
    <row r="101" spans="2:12" x14ac:dyDescent="0.25">
      <c r="B101" s="250" t="str">
        <f>IFERROR(VLOOKUP($A101,'dologi költségek'!$C:$N,2,0),"")</f>
        <v/>
      </c>
      <c r="C101" s="250" t="str">
        <f>IFERROR(VLOOKUP($A101,'dologi költségek'!$C:$N,3,0),"")</f>
        <v/>
      </c>
      <c r="D101" s="250" t="str">
        <f>IFERROR(VLOOKUP($A101,'dologi költségek'!$C:$N,4,0),"")</f>
        <v/>
      </c>
      <c r="E101" s="251" t="str">
        <f>IFERROR(VLOOKUP($A101,'dologi költségek'!$C:$N,5,0),"")</f>
        <v/>
      </c>
      <c r="F101" s="252" t="str">
        <f>IFERROR(VLOOKUP($A101,'dologi költségek'!$C:$N,8,0),"")</f>
        <v/>
      </c>
      <c r="G101" s="252" t="str">
        <f>IFERROR(VLOOKUP($A101,'dologi költségek'!$C:$N,9,0),"")</f>
        <v/>
      </c>
      <c r="H101" s="252" t="str">
        <f>IFERROR(VLOOKUP($A101,'dologi költségek'!$C:$N,10,0),"")</f>
        <v/>
      </c>
      <c r="I101" s="259" t="str">
        <f>IF(A101="","",SUMIF('dologi költségek'!$C:$C,$A101,'dologi költségek'!M:M))</f>
        <v/>
      </c>
      <c r="J101" s="260" t="str">
        <f>IF(A101="","",SUMIF('dologi költségek'!$C:$C,$A101,'dologi költségek'!N:N))</f>
        <v/>
      </c>
      <c r="K101" s="261" t="str">
        <f t="shared" si="2"/>
        <v/>
      </c>
      <c r="L101" s="263" t="str">
        <f t="shared" si="3"/>
        <v/>
      </c>
    </row>
    <row r="102" spans="2:12" x14ac:dyDescent="0.25">
      <c r="B102" s="250" t="str">
        <f>IFERROR(VLOOKUP($A102,'dologi költségek'!$C:$N,2,0),"")</f>
        <v/>
      </c>
      <c r="C102" s="250" t="str">
        <f>IFERROR(VLOOKUP($A102,'dologi költségek'!$C:$N,3,0),"")</f>
        <v/>
      </c>
      <c r="D102" s="250" t="str">
        <f>IFERROR(VLOOKUP($A102,'dologi költségek'!$C:$N,4,0),"")</f>
        <v/>
      </c>
      <c r="E102" s="251" t="str">
        <f>IFERROR(VLOOKUP($A102,'dologi költségek'!$C:$N,5,0),"")</f>
        <v/>
      </c>
      <c r="F102" s="252" t="str">
        <f>IFERROR(VLOOKUP($A102,'dologi költségek'!$C:$N,8,0),"")</f>
        <v/>
      </c>
      <c r="G102" s="252" t="str">
        <f>IFERROR(VLOOKUP($A102,'dologi költségek'!$C:$N,9,0),"")</f>
        <v/>
      </c>
      <c r="H102" s="252" t="str">
        <f>IFERROR(VLOOKUP($A102,'dologi költségek'!$C:$N,10,0),"")</f>
        <v/>
      </c>
      <c r="I102" s="259" t="str">
        <f>IF(A102="","",SUMIF('dologi költségek'!$C:$C,$A102,'dologi költségek'!M:M))</f>
        <v/>
      </c>
      <c r="J102" s="260" t="str">
        <f>IF(A102="","",SUMIF('dologi költségek'!$C:$C,$A102,'dologi költségek'!N:N))</f>
        <v/>
      </c>
      <c r="K102" s="261" t="str">
        <f t="shared" si="2"/>
        <v/>
      </c>
      <c r="L102" s="263" t="str">
        <f t="shared" si="3"/>
        <v/>
      </c>
    </row>
    <row r="103" spans="2:12" x14ac:dyDescent="0.25">
      <c r="B103" s="250" t="str">
        <f>IFERROR(VLOOKUP($A103,'dologi költségek'!$C:$N,2,0),"")</f>
        <v/>
      </c>
      <c r="C103" s="250" t="str">
        <f>IFERROR(VLOOKUP($A103,'dologi költségek'!$C:$N,3,0),"")</f>
        <v/>
      </c>
      <c r="D103" s="250" t="str">
        <f>IFERROR(VLOOKUP($A103,'dologi költségek'!$C:$N,4,0),"")</f>
        <v/>
      </c>
      <c r="E103" s="251" t="str">
        <f>IFERROR(VLOOKUP($A103,'dologi költségek'!$C:$N,5,0),"")</f>
        <v/>
      </c>
      <c r="F103" s="252" t="str">
        <f>IFERROR(VLOOKUP($A103,'dologi költségek'!$C:$N,8,0),"")</f>
        <v/>
      </c>
      <c r="G103" s="252" t="str">
        <f>IFERROR(VLOOKUP($A103,'dologi költségek'!$C:$N,9,0),"")</f>
        <v/>
      </c>
      <c r="H103" s="252" t="str">
        <f>IFERROR(VLOOKUP($A103,'dologi költségek'!$C:$N,10,0),"")</f>
        <v/>
      </c>
      <c r="I103" s="259" t="str">
        <f>IF(A103="","",SUMIF('dologi költségek'!$C:$C,$A103,'dologi költségek'!M:M))</f>
        <v/>
      </c>
      <c r="J103" s="260" t="str">
        <f>IF(A103="","",SUMIF('dologi költségek'!$C:$C,$A103,'dologi költségek'!N:N))</f>
        <v/>
      </c>
      <c r="K103" s="261" t="str">
        <f t="shared" si="2"/>
        <v/>
      </c>
      <c r="L103" s="263" t="str">
        <f t="shared" si="3"/>
        <v/>
      </c>
    </row>
    <row r="104" spans="2:12" x14ac:dyDescent="0.25">
      <c r="B104" s="250" t="str">
        <f>IFERROR(VLOOKUP($A104,'dologi költségek'!$C:$N,2,0),"")</f>
        <v/>
      </c>
      <c r="C104" s="250" t="str">
        <f>IFERROR(VLOOKUP($A104,'dologi költségek'!$C:$N,3,0),"")</f>
        <v/>
      </c>
      <c r="D104" s="250" t="str">
        <f>IFERROR(VLOOKUP($A104,'dologi költségek'!$C:$N,4,0),"")</f>
        <v/>
      </c>
      <c r="E104" s="251" t="str">
        <f>IFERROR(VLOOKUP($A104,'dologi költségek'!$C:$N,5,0),"")</f>
        <v/>
      </c>
      <c r="F104" s="252" t="str">
        <f>IFERROR(VLOOKUP($A104,'dologi költségek'!$C:$N,8,0),"")</f>
        <v/>
      </c>
      <c r="G104" s="252" t="str">
        <f>IFERROR(VLOOKUP($A104,'dologi költségek'!$C:$N,9,0),"")</f>
        <v/>
      </c>
      <c r="H104" s="252" t="str">
        <f>IFERROR(VLOOKUP($A104,'dologi költségek'!$C:$N,10,0),"")</f>
        <v/>
      </c>
      <c r="I104" s="259" t="str">
        <f>IF(A104="","",SUMIF('dologi költségek'!$C:$C,$A104,'dologi költségek'!M:M))</f>
        <v/>
      </c>
      <c r="J104" s="260" t="str">
        <f>IF(A104="","",SUMIF('dologi költségek'!$C:$C,$A104,'dologi költségek'!N:N))</f>
        <v/>
      </c>
      <c r="K104" s="261" t="str">
        <f t="shared" si="2"/>
        <v/>
      </c>
      <c r="L104" s="263" t="str">
        <f t="shared" si="3"/>
        <v/>
      </c>
    </row>
    <row r="105" spans="2:12" x14ac:dyDescent="0.25">
      <c r="B105" s="250" t="str">
        <f>IFERROR(VLOOKUP($A105,'dologi költségek'!$C:$N,2,0),"")</f>
        <v/>
      </c>
      <c r="C105" s="250" t="str">
        <f>IFERROR(VLOOKUP($A105,'dologi költségek'!$C:$N,3,0),"")</f>
        <v/>
      </c>
      <c r="D105" s="250" t="str">
        <f>IFERROR(VLOOKUP($A105,'dologi költségek'!$C:$N,4,0),"")</f>
        <v/>
      </c>
      <c r="E105" s="251" t="str">
        <f>IFERROR(VLOOKUP($A105,'dologi költségek'!$C:$N,5,0),"")</f>
        <v/>
      </c>
      <c r="F105" s="252" t="str">
        <f>IFERROR(VLOOKUP($A105,'dologi költségek'!$C:$N,8,0),"")</f>
        <v/>
      </c>
      <c r="G105" s="252" t="str">
        <f>IFERROR(VLOOKUP($A105,'dologi költségek'!$C:$N,9,0),"")</f>
        <v/>
      </c>
      <c r="H105" s="252" t="str">
        <f>IFERROR(VLOOKUP($A105,'dologi költségek'!$C:$N,10,0),"")</f>
        <v/>
      </c>
      <c r="I105" s="259" t="str">
        <f>IF(A105="","",SUMIF('dologi költségek'!$C:$C,$A105,'dologi költségek'!M:M))</f>
        <v/>
      </c>
      <c r="J105" s="260" t="str">
        <f>IF(A105="","",SUMIF('dologi költségek'!$C:$C,$A105,'dologi költségek'!N:N))</f>
        <v/>
      </c>
      <c r="K105" s="261" t="str">
        <f t="shared" si="2"/>
        <v/>
      </c>
      <c r="L105" s="263" t="str">
        <f t="shared" si="3"/>
        <v/>
      </c>
    </row>
    <row r="106" spans="2:12" x14ac:dyDescent="0.25">
      <c r="B106" s="250" t="str">
        <f>IFERROR(VLOOKUP($A106,'dologi költségek'!$C:$N,2,0),"")</f>
        <v/>
      </c>
      <c r="C106" s="250" t="str">
        <f>IFERROR(VLOOKUP($A106,'dologi költségek'!$C:$N,3,0),"")</f>
        <v/>
      </c>
      <c r="D106" s="250" t="str">
        <f>IFERROR(VLOOKUP($A106,'dologi költségek'!$C:$N,4,0),"")</f>
        <v/>
      </c>
      <c r="E106" s="251" t="str">
        <f>IFERROR(VLOOKUP($A106,'dologi költségek'!$C:$N,5,0),"")</f>
        <v/>
      </c>
      <c r="F106" s="252" t="str">
        <f>IFERROR(VLOOKUP($A106,'dologi költségek'!$C:$N,8,0),"")</f>
        <v/>
      </c>
      <c r="G106" s="252" t="str">
        <f>IFERROR(VLOOKUP($A106,'dologi költségek'!$C:$N,9,0),"")</f>
        <v/>
      </c>
      <c r="H106" s="252" t="str">
        <f>IFERROR(VLOOKUP($A106,'dologi költségek'!$C:$N,10,0),"")</f>
        <v/>
      </c>
      <c r="I106" s="259" t="str">
        <f>IF(A106="","",SUMIF('dologi költségek'!$C:$C,$A106,'dologi költségek'!M:M))</f>
        <v/>
      </c>
      <c r="J106" s="260" t="str">
        <f>IF(A106="","",SUMIF('dologi költségek'!$C:$C,$A106,'dologi költségek'!N:N))</f>
        <v/>
      </c>
      <c r="K106" s="261" t="str">
        <f t="shared" si="2"/>
        <v/>
      </c>
      <c r="L106" s="263" t="str">
        <f t="shared" si="3"/>
        <v/>
      </c>
    </row>
    <row r="107" spans="2:12" x14ac:dyDescent="0.25">
      <c r="B107" s="250" t="str">
        <f>IFERROR(VLOOKUP($A107,'dologi költségek'!$C:$N,2,0),"")</f>
        <v/>
      </c>
      <c r="C107" s="250" t="str">
        <f>IFERROR(VLOOKUP($A107,'dologi költségek'!$C:$N,3,0),"")</f>
        <v/>
      </c>
      <c r="D107" s="250" t="str">
        <f>IFERROR(VLOOKUP($A107,'dologi költségek'!$C:$N,4,0),"")</f>
        <v/>
      </c>
      <c r="E107" s="251" t="str">
        <f>IFERROR(VLOOKUP($A107,'dologi költségek'!$C:$N,5,0),"")</f>
        <v/>
      </c>
      <c r="F107" s="252" t="str">
        <f>IFERROR(VLOOKUP($A107,'dologi költségek'!$C:$N,8,0),"")</f>
        <v/>
      </c>
      <c r="G107" s="252" t="str">
        <f>IFERROR(VLOOKUP($A107,'dologi költségek'!$C:$N,9,0),"")</f>
        <v/>
      </c>
      <c r="H107" s="252" t="str">
        <f>IFERROR(VLOOKUP($A107,'dologi költségek'!$C:$N,10,0),"")</f>
        <v/>
      </c>
      <c r="I107" s="259" t="str">
        <f>IF(A107="","",SUMIF('dologi költségek'!$C:$C,$A107,'dologi költségek'!M:M))</f>
        <v/>
      </c>
      <c r="J107" s="260" t="str">
        <f>IF(A107="","",SUMIF('dologi költségek'!$C:$C,$A107,'dologi költségek'!N:N))</f>
        <v/>
      </c>
      <c r="K107" s="261" t="str">
        <f t="shared" si="2"/>
        <v/>
      </c>
      <c r="L107" s="263" t="str">
        <f t="shared" si="3"/>
        <v/>
      </c>
    </row>
    <row r="108" spans="2:12" x14ac:dyDescent="0.25">
      <c r="B108" s="250" t="str">
        <f>IFERROR(VLOOKUP($A108,'dologi költségek'!$C:$N,2,0),"")</f>
        <v/>
      </c>
      <c r="C108" s="250" t="str">
        <f>IFERROR(VLOOKUP($A108,'dologi költségek'!$C:$N,3,0),"")</f>
        <v/>
      </c>
      <c r="D108" s="250" t="str">
        <f>IFERROR(VLOOKUP($A108,'dologi költségek'!$C:$N,4,0),"")</f>
        <v/>
      </c>
      <c r="E108" s="251" t="str">
        <f>IFERROR(VLOOKUP($A108,'dologi költségek'!$C:$N,5,0),"")</f>
        <v/>
      </c>
      <c r="F108" s="252" t="str">
        <f>IFERROR(VLOOKUP($A108,'dologi költségek'!$C:$N,8,0),"")</f>
        <v/>
      </c>
      <c r="G108" s="252" t="str">
        <f>IFERROR(VLOOKUP($A108,'dologi költségek'!$C:$N,9,0),"")</f>
        <v/>
      </c>
      <c r="H108" s="252" t="str">
        <f>IFERROR(VLOOKUP($A108,'dologi költségek'!$C:$N,10,0),"")</f>
        <v/>
      </c>
      <c r="I108" s="259" t="str">
        <f>IF(A108="","",SUMIF('dologi költségek'!$C:$C,$A108,'dologi költségek'!M:M))</f>
        <v/>
      </c>
      <c r="J108" s="260" t="str">
        <f>IF(A108="","",SUMIF('dologi költségek'!$C:$C,$A108,'dologi költségek'!N:N))</f>
        <v/>
      </c>
      <c r="K108" s="261" t="str">
        <f t="shared" si="2"/>
        <v/>
      </c>
      <c r="L108" s="263" t="str">
        <f t="shared" si="3"/>
        <v/>
      </c>
    </row>
    <row r="109" spans="2:12" x14ac:dyDescent="0.25">
      <c r="B109" s="250" t="str">
        <f>IFERROR(VLOOKUP($A109,'dologi költségek'!$C:$N,2,0),"")</f>
        <v/>
      </c>
      <c r="C109" s="250" t="str">
        <f>IFERROR(VLOOKUP($A109,'dologi költségek'!$C:$N,3,0),"")</f>
        <v/>
      </c>
      <c r="D109" s="250" t="str">
        <f>IFERROR(VLOOKUP($A109,'dologi költségek'!$C:$N,4,0),"")</f>
        <v/>
      </c>
      <c r="E109" s="251" t="str">
        <f>IFERROR(VLOOKUP($A109,'dologi költségek'!$C:$N,5,0),"")</f>
        <v/>
      </c>
      <c r="F109" s="252" t="str">
        <f>IFERROR(VLOOKUP($A109,'dologi költségek'!$C:$N,8,0),"")</f>
        <v/>
      </c>
      <c r="G109" s="252" t="str">
        <f>IFERROR(VLOOKUP($A109,'dologi költségek'!$C:$N,9,0),"")</f>
        <v/>
      </c>
      <c r="H109" s="252" t="str">
        <f>IFERROR(VLOOKUP($A109,'dologi költségek'!$C:$N,10,0),"")</f>
        <v/>
      </c>
      <c r="I109" s="259" t="str">
        <f>IF(A109="","",SUMIF('dologi költségek'!$C:$C,$A109,'dologi költségek'!M:M))</f>
        <v/>
      </c>
      <c r="J109" s="260" t="str">
        <f>IF(A109="","",SUMIF('dologi költségek'!$C:$C,$A109,'dologi költségek'!N:N))</f>
        <v/>
      </c>
      <c r="K109" s="261" t="str">
        <f t="shared" si="2"/>
        <v/>
      </c>
      <c r="L109" s="263" t="str">
        <f t="shared" si="3"/>
        <v/>
      </c>
    </row>
    <row r="110" spans="2:12" x14ac:dyDescent="0.25">
      <c r="B110" s="250" t="str">
        <f>IFERROR(VLOOKUP($A110,'dologi költségek'!$C:$N,2,0),"")</f>
        <v/>
      </c>
      <c r="C110" s="250" t="str">
        <f>IFERROR(VLOOKUP($A110,'dologi költségek'!$C:$N,3,0),"")</f>
        <v/>
      </c>
      <c r="D110" s="250" t="str">
        <f>IFERROR(VLOOKUP($A110,'dologi költségek'!$C:$N,4,0),"")</f>
        <v/>
      </c>
      <c r="E110" s="251" t="str">
        <f>IFERROR(VLOOKUP($A110,'dologi költségek'!$C:$N,5,0),"")</f>
        <v/>
      </c>
      <c r="F110" s="252" t="str">
        <f>IFERROR(VLOOKUP($A110,'dologi költségek'!$C:$N,8,0),"")</f>
        <v/>
      </c>
      <c r="G110" s="252" t="str">
        <f>IFERROR(VLOOKUP($A110,'dologi költségek'!$C:$N,9,0),"")</f>
        <v/>
      </c>
      <c r="H110" s="252" t="str">
        <f>IFERROR(VLOOKUP($A110,'dologi költségek'!$C:$N,10,0),"")</f>
        <v/>
      </c>
      <c r="I110" s="259" t="str">
        <f>IF(A110="","",SUMIF('dologi költségek'!$C:$C,$A110,'dologi költségek'!M:M))</f>
        <v/>
      </c>
      <c r="J110" s="260" t="str">
        <f>IF(A110="","",SUMIF('dologi költségek'!$C:$C,$A110,'dologi költségek'!N:N))</f>
        <v/>
      </c>
      <c r="K110" s="261" t="str">
        <f t="shared" si="2"/>
        <v/>
      </c>
      <c r="L110" s="263" t="str">
        <f t="shared" si="3"/>
        <v/>
      </c>
    </row>
    <row r="111" spans="2:12" x14ac:dyDescent="0.25">
      <c r="B111" s="250" t="str">
        <f>IFERROR(VLOOKUP($A111,'dologi költségek'!$C:$N,2,0),"")</f>
        <v/>
      </c>
      <c r="C111" s="250" t="str">
        <f>IFERROR(VLOOKUP($A111,'dologi költségek'!$C:$N,3,0),"")</f>
        <v/>
      </c>
      <c r="D111" s="250" t="str">
        <f>IFERROR(VLOOKUP($A111,'dologi költségek'!$C:$N,4,0),"")</f>
        <v/>
      </c>
      <c r="E111" s="251" t="str">
        <f>IFERROR(VLOOKUP($A111,'dologi költségek'!$C:$N,5,0),"")</f>
        <v/>
      </c>
      <c r="F111" s="252" t="str">
        <f>IFERROR(VLOOKUP($A111,'dologi költségek'!$C:$N,8,0),"")</f>
        <v/>
      </c>
      <c r="G111" s="252" t="str">
        <f>IFERROR(VLOOKUP($A111,'dologi költségek'!$C:$N,9,0),"")</f>
        <v/>
      </c>
      <c r="H111" s="252" t="str">
        <f>IFERROR(VLOOKUP($A111,'dologi költségek'!$C:$N,10,0),"")</f>
        <v/>
      </c>
      <c r="I111" s="259" t="str">
        <f>IF(A111="","",SUMIF('dologi költségek'!$C:$C,$A111,'dologi költségek'!M:M))</f>
        <v/>
      </c>
      <c r="J111" s="260" t="str">
        <f>IF(A111="","",SUMIF('dologi költségek'!$C:$C,$A111,'dologi költségek'!N:N))</f>
        <v/>
      </c>
      <c r="K111" s="261" t="str">
        <f t="shared" si="2"/>
        <v/>
      </c>
      <c r="L111" s="263" t="str">
        <f t="shared" si="3"/>
        <v/>
      </c>
    </row>
    <row r="112" spans="2:12" x14ac:dyDescent="0.25">
      <c r="B112" s="250" t="str">
        <f>IFERROR(VLOOKUP($A112,'dologi költségek'!$C:$N,2,0),"")</f>
        <v/>
      </c>
      <c r="C112" s="250" t="str">
        <f>IFERROR(VLOOKUP($A112,'dologi költségek'!$C:$N,3,0),"")</f>
        <v/>
      </c>
      <c r="D112" s="250" t="str">
        <f>IFERROR(VLOOKUP($A112,'dologi költségek'!$C:$N,4,0),"")</f>
        <v/>
      </c>
      <c r="E112" s="251" t="str">
        <f>IFERROR(VLOOKUP($A112,'dologi költségek'!$C:$N,5,0),"")</f>
        <v/>
      </c>
      <c r="F112" s="252" t="str">
        <f>IFERROR(VLOOKUP($A112,'dologi költségek'!$C:$N,8,0),"")</f>
        <v/>
      </c>
      <c r="G112" s="252" t="str">
        <f>IFERROR(VLOOKUP($A112,'dologi költségek'!$C:$N,9,0),"")</f>
        <v/>
      </c>
      <c r="H112" s="252" t="str">
        <f>IFERROR(VLOOKUP($A112,'dologi költségek'!$C:$N,10,0),"")</f>
        <v/>
      </c>
      <c r="I112" s="259" t="str">
        <f>IF(A112="","",SUMIF('dologi költségek'!$C:$C,$A112,'dologi költségek'!M:M))</f>
        <v/>
      </c>
      <c r="J112" s="260" t="str">
        <f>IF(A112="","",SUMIF('dologi költségek'!$C:$C,$A112,'dologi költségek'!N:N))</f>
        <v/>
      </c>
      <c r="K112" s="261" t="str">
        <f t="shared" si="2"/>
        <v/>
      </c>
      <c r="L112" s="263" t="str">
        <f t="shared" si="3"/>
        <v/>
      </c>
    </row>
    <row r="113" spans="2:12" x14ac:dyDescent="0.25">
      <c r="B113" s="250" t="str">
        <f>IFERROR(VLOOKUP($A113,'dologi költségek'!$C:$N,2,0),"")</f>
        <v/>
      </c>
      <c r="C113" s="250" t="str">
        <f>IFERROR(VLOOKUP($A113,'dologi költségek'!$C:$N,3,0),"")</f>
        <v/>
      </c>
      <c r="D113" s="250" t="str">
        <f>IFERROR(VLOOKUP($A113,'dologi költségek'!$C:$N,4,0),"")</f>
        <v/>
      </c>
      <c r="E113" s="251" t="str">
        <f>IFERROR(VLOOKUP($A113,'dologi költségek'!$C:$N,5,0),"")</f>
        <v/>
      </c>
      <c r="F113" s="252" t="str">
        <f>IFERROR(VLOOKUP($A113,'dologi költségek'!$C:$N,8,0),"")</f>
        <v/>
      </c>
      <c r="G113" s="252" t="str">
        <f>IFERROR(VLOOKUP($A113,'dologi költségek'!$C:$N,9,0),"")</f>
        <v/>
      </c>
      <c r="H113" s="252" t="str">
        <f>IFERROR(VLOOKUP($A113,'dologi költségek'!$C:$N,10,0),"")</f>
        <v/>
      </c>
      <c r="I113" s="259" t="str">
        <f>IF(A113="","",SUMIF('dologi költségek'!$C:$C,$A113,'dologi költségek'!M:M))</f>
        <v/>
      </c>
      <c r="J113" s="260" t="str">
        <f>IF(A113="","",SUMIF('dologi költségek'!$C:$C,$A113,'dologi költségek'!N:N))</f>
        <v/>
      </c>
      <c r="K113" s="261" t="str">
        <f t="shared" si="2"/>
        <v/>
      </c>
      <c r="L113" s="263" t="str">
        <f t="shared" si="3"/>
        <v/>
      </c>
    </row>
    <row r="114" spans="2:12" x14ac:dyDescent="0.25">
      <c r="B114" s="250" t="str">
        <f>IFERROR(VLOOKUP($A114,'dologi költségek'!$C:$N,2,0),"")</f>
        <v/>
      </c>
      <c r="C114" s="250" t="str">
        <f>IFERROR(VLOOKUP($A114,'dologi költségek'!$C:$N,3,0),"")</f>
        <v/>
      </c>
      <c r="D114" s="250" t="str">
        <f>IFERROR(VLOOKUP($A114,'dologi költségek'!$C:$N,4,0),"")</f>
        <v/>
      </c>
      <c r="E114" s="251" t="str">
        <f>IFERROR(VLOOKUP($A114,'dologi költségek'!$C:$N,5,0),"")</f>
        <v/>
      </c>
      <c r="F114" s="252" t="str">
        <f>IFERROR(VLOOKUP($A114,'dologi költségek'!$C:$N,8,0),"")</f>
        <v/>
      </c>
      <c r="G114" s="252" t="str">
        <f>IFERROR(VLOOKUP($A114,'dologi költségek'!$C:$N,9,0),"")</f>
        <v/>
      </c>
      <c r="H114" s="252" t="str">
        <f>IFERROR(VLOOKUP($A114,'dologi költségek'!$C:$N,10,0),"")</f>
        <v/>
      </c>
      <c r="I114" s="259" t="str">
        <f>IF(A114="","",SUMIF('dologi költségek'!$C:$C,$A114,'dologi költségek'!M:M))</f>
        <v/>
      </c>
      <c r="J114" s="260" t="str">
        <f>IF(A114="","",SUMIF('dologi költségek'!$C:$C,$A114,'dologi költségek'!N:N))</f>
        <v/>
      </c>
      <c r="K114" s="261" t="str">
        <f t="shared" si="2"/>
        <v/>
      </c>
      <c r="L114" s="263" t="str">
        <f t="shared" si="3"/>
        <v/>
      </c>
    </row>
    <row r="115" spans="2:12" x14ac:dyDescent="0.25">
      <c r="B115" s="250" t="str">
        <f>IFERROR(VLOOKUP($A115,'dologi költségek'!$C:$N,2,0),"")</f>
        <v/>
      </c>
      <c r="C115" s="250" t="str">
        <f>IFERROR(VLOOKUP($A115,'dologi költségek'!$C:$N,3,0),"")</f>
        <v/>
      </c>
      <c r="D115" s="250" t="str">
        <f>IFERROR(VLOOKUP($A115,'dologi költségek'!$C:$N,4,0),"")</f>
        <v/>
      </c>
      <c r="E115" s="251" t="str">
        <f>IFERROR(VLOOKUP($A115,'dologi költségek'!$C:$N,5,0),"")</f>
        <v/>
      </c>
      <c r="F115" s="252" t="str">
        <f>IFERROR(VLOOKUP($A115,'dologi költségek'!$C:$N,8,0),"")</f>
        <v/>
      </c>
      <c r="G115" s="252" t="str">
        <f>IFERROR(VLOOKUP($A115,'dologi költségek'!$C:$N,9,0),"")</f>
        <v/>
      </c>
      <c r="H115" s="252" t="str">
        <f>IFERROR(VLOOKUP($A115,'dologi költségek'!$C:$N,10,0),"")</f>
        <v/>
      </c>
      <c r="I115" s="259" t="str">
        <f>IF(A115="","",SUMIF('dologi költségek'!$C:$C,$A115,'dologi költségek'!M:M))</f>
        <v/>
      </c>
      <c r="J115" s="260" t="str">
        <f>IF(A115="","",SUMIF('dologi költségek'!$C:$C,$A115,'dologi költségek'!N:N))</f>
        <v/>
      </c>
      <c r="K115" s="261" t="str">
        <f t="shared" si="2"/>
        <v/>
      </c>
      <c r="L115" s="263" t="str">
        <f t="shared" si="3"/>
        <v/>
      </c>
    </row>
    <row r="116" spans="2:12" x14ac:dyDescent="0.25">
      <c r="B116" s="250" t="str">
        <f>IFERROR(VLOOKUP($A116,'dologi költségek'!$C:$N,2,0),"")</f>
        <v/>
      </c>
      <c r="C116" s="250" t="str">
        <f>IFERROR(VLOOKUP($A116,'dologi költségek'!$C:$N,3,0),"")</f>
        <v/>
      </c>
      <c r="D116" s="250" t="str">
        <f>IFERROR(VLOOKUP($A116,'dologi költségek'!$C:$N,4,0),"")</f>
        <v/>
      </c>
      <c r="E116" s="251" t="str">
        <f>IFERROR(VLOOKUP($A116,'dologi költségek'!$C:$N,5,0),"")</f>
        <v/>
      </c>
      <c r="F116" s="252" t="str">
        <f>IFERROR(VLOOKUP($A116,'dologi költségek'!$C:$N,8,0),"")</f>
        <v/>
      </c>
      <c r="G116" s="252" t="str">
        <f>IFERROR(VLOOKUP($A116,'dologi költségek'!$C:$N,9,0),"")</f>
        <v/>
      </c>
      <c r="H116" s="252" t="str">
        <f>IFERROR(VLOOKUP($A116,'dologi költségek'!$C:$N,10,0),"")</f>
        <v/>
      </c>
      <c r="I116" s="259" t="str">
        <f>IF(A116="","",SUMIF('dologi költségek'!$C:$C,$A116,'dologi költségek'!M:M))</f>
        <v/>
      </c>
      <c r="J116" s="260" t="str">
        <f>IF(A116="","",SUMIF('dologi költségek'!$C:$C,$A116,'dologi költségek'!N:N))</f>
        <v/>
      </c>
      <c r="K116" s="261" t="str">
        <f t="shared" si="2"/>
        <v/>
      </c>
      <c r="L116" s="263" t="str">
        <f t="shared" si="3"/>
        <v/>
      </c>
    </row>
    <row r="117" spans="2:12" x14ac:dyDescent="0.25">
      <c r="B117" s="250" t="str">
        <f>IFERROR(VLOOKUP($A117,'dologi költségek'!$C:$N,2,0),"")</f>
        <v/>
      </c>
      <c r="C117" s="250" t="str">
        <f>IFERROR(VLOOKUP($A117,'dologi költségek'!$C:$N,3,0),"")</f>
        <v/>
      </c>
      <c r="D117" s="250" t="str">
        <f>IFERROR(VLOOKUP($A117,'dologi költségek'!$C:$N,4,0),"")</f>
        <v/>
      </c>
      <c r="E117" s="251" t="str">
        <f>IFERROR(VLOOKUP($A117,'dologi költségek'!$C:$N,5,0),"")</f>
        <v/>
      </c>
      <c r="F117" s="252" t="str">
        <f>IFERROR(VLOOKUP($A117,'dologi költségek'!$C:$N,8,0),"")</f>
        <v/>
      </c>
      <c r="G117" s="252" t="str">
        <f>IFERROR(VLOOKUP($A117,'dologi költségek'!$C:$N,9,0),"")</f>
        <v/>
      </c>
      <c r="H117" s="252" t="str">
        <f>IFERROR(VLOOKUP($A117,'dologi költségek'!$C:$N,10,0),"")</f>
        <v/>
      </c>
      <c r="I117" s="259" t="str">
        <f>IF(A117="","",SUMIF('dologi költségek'!$C:$C,$A117,'dologi költségek'!M:M))</f>
        <v/>
      </c>
      <c r="J117" s="260" t="str">
        <f>IF(A117="","",SUMIF('dologi költségek'!$C:$C,$A117,'dologi költségek'!N:N))</f>
        <v/>
      </c>
      <c r="K117" s="261" t="str">
        <f t="shared" si="2"/>
        <v/>
      </c>
      <c r="L117" s="263" t="str">
        <f t="shared" si="3"/>
        <v/>
      </c>
    </row>
    <row r="118" spans="2:12" x14ac:dyDescent="0.25">
      <c r="B118" s="250" t="str">
        <f>IFERROR(VLOOKUP($A118,'dologi költségek'!$C:$N,2,0),"")</f>
        <v/>
      </c>
      <c r="C118" s="250" t="str">
        <f>IFERROR(VLOOKUP($A118,'dologi költségek'!$C:$N,3,0),"")</f>
        <v/>
      </c>
      <c r="D118" s="250" t="str">
        <f>IFERROR(VLOOKUP($A118,'dologi költségek'!$C:$N,4,0),"")</f>
        <v/>
      </c>
      <c r="E118" s="251" t="str">
        <f>IFERROR(VLOOKUP($A118,'dologi költségek'!$C:$N,5,0),"")</f>
        <v/>
      </c>
      <c r="F118" s="252" t="str">
        <f>IFERROR(VLOOKUP($A118,'dologi költségek'!$C:$N,8,0),"")</f>
        <v/>
      </c>
      <c r="G118" s="252" t="str">
        <f>IFERROR(VLOOKUP($A118,'dologi költségek'!$C:$N,9,0),"")</f>
        <v/>
      </c>
      <c r="H118" s="252" t="str">
        <f>IFERROR(VLOOKUP($A118,'dologi költségek'!$C:$N,10,0),"")</f>
        <v/>
      </c>
      <c r="I118" s="259" t="str">
        <f>IF(A118="","",SUMIF('dologi költségek'!$C:$C,$A118,'dologi költségek'!M:M))</f>
        <v/>
      </c>
      <c r="J118" s="260" t="str">
        <f>IF(A118="","",SUMIF('dologi költségek'!$C:$C,$A118,'dologi költségek'!N:N))</f>
        <v/>
      </c>
      <c r="K118" s="261" t="str">
        <f t="shared" si="2"/>
        <v/>
      </c>
      <c r="L118" s="263" t="str">
        <f t="shared" si="3"/>
        <v/>
      </c>
    </row>
    <row r="119" spans="2:12" x14ac:dyDescent="0.25">
      <c r="B119" s="250" t="str">
        <f>IFERROR(VLOOKUP($A119,'dologi költségek'!$C:$N,2,0),"")</f>
        <v/>
      </c>
      <c r="C119" s="250" t="str">
        <f>IFERROR(VLOOKUP($A119,'dologi költségek'!$C:$N,3,0),"")</f>
        <v/>
      </c>
      <c r="D119" s="250" t="str">
        <f>IFERROR(VLOOKUP($A119,'dologi költségek'!$C:$N,4,0),"")</f>
        <v/>
      </c>
      <c r="E119" s="251" t="str">
        <f>IFERROR(VLOOKUP($A119,'dologi költségek'!$C:$N,5,0),"")</f>
        <v/>
      </c>
      <c r="F119" s="252" t="str">
        <f>IFERROR(VLOOKUP($A119,'dologi költségek'!$C:$N,8,0),"")</f>
        <v/>
      </c>
      <c r="G119" s="252" t="str">
        <f>IFERROR(VLOOKUP($A119,'dologi költségek'!$C:$N,9,0),"")</f>
        <v/>
      </c>
      <c r="H119" s="252" t="str">
        <f>IFERROR(VLOOKUP($A119,'dologi költségek'!$C:$N,10,0),"")</f>
        <v/>
      </c>
      <c r="I119" s="259" t="str">
        <f>IF(A119="","",SUMIF('dologi költségek'!$C:$C,$A119,'dologi költségek'!M:M))</f>
        <v/>
      </c>
      <c r="J119" s="260" t="str">
        <f>IF(A119="","",SUMIF('dologi költségek'!$C:$C,$A119,'dologi költségek'!N:N))</f>
        <v/>
      </c>
      <c r="K119" s="261" t="str">
        <f t="shared" si="2"/>
        <v/>
      </c>
      <c r="L119" s="263" t="str">
        <f t="shared" si="3"/>
        <v/>
      </c>
    </row>
    <row r="120" spans="2:12" x14ac:dyDescent="0.25">
      <c r="B120" s="250" t="str">
        <f>IFERROR(VLOOKUP($A120,'dologi költségek'!$C:$N,2,0),"")</f>
        <v/>
      </c>
      <c r="C120" s="250" t="str">
        <f>IFERROR(VLOOKUP($A120,'dologi költségek'!$C:$N,3,0),"")</f>
        <v/>
      </c>
      <c r="D120" s="250" t="str">
        <f>IFERROR(VLOOKUP($A120,'dologi költségek'!$C:$N,4,0),"")</f>
        <v/>
      </c>
      <c r="E120" s="251" t="str">
        <f>IFERROR(VLOOKUP($A120,'dologi költségek'!$C:$N,5,0),"")</f>
        <v/>
      </c>
      <c r="F120" s="252" t="str">
        <f>IFERROR(VLOOKUP($A120,'dologi költségek'!$C:$N,8,0),"")</f>
        <v/>
      </c>
      <c r="G120" s="252" t="str">
        <f>IFERROR(VLOOKUP($A120,'dologi költségek'!$C:$N,9,0),"")</f>
        <v/>
      </c>
      <c r="H120" s="252" t="str">
        <f>IFERROR(VLOOKUP($A120,'dologi költségek'!$C:$N,10,0),"")</f>
        <v/>
      </c>
      <c r="I120" s="259" t="str">
        <f>IF(A120="","",SUMIF('dologi költségek'!$C:$C,$A120,'dologi költségek'!M:M))</f>
        <v/>
      </c>
      <c r="J120" s="260" t="str">
        <f>IF(A120="","",SUMIF('dologi költségek'!$C:$C,$A120,'dologi költségek'!N:N))</f>
        <v/>
      </c>
      <c r="K120" s="261" t="str">
        <f t="shared" si="2"/>
        <v/>
      </c>
      <c r="L120" s="263" t="str">
        <f t="shared" si="3"/>
        <v/>
      </c>
    </row>
    <row r="121" spans="2:12" x14ac:dyDescent="0.25">
      <c r="B121" s="250" t="str">
        <f>IFERROR(VLOOKUP($A121,'dologi költségek'!$C:$N,2,0),"")</f>
        <v/>
      </c>
      <c r="C121" s="250" t="str">
        <f>IFERROR(VLOOKUP($A121,'dologi költségek'!$C:$N,3,0),"")</f>
        <v/>
      </c>
      <c r="D121" s="250" t="str">
        <f>IFERROR(VLOOKUP($A121,'dologi költségek'!$C:$N,4,0),"")</f>
        <v/>
      </c>
      <c r="E121" s="251" t="str">
        <f>IFERROR(VLOOKUP($A121,'dologi költségek'!$C:$N,5,0),"")</f>
        <v/>
      </c>
      <c r="F121" s="252" t="str">
        <f>IFERROR(VLOOKUP($A121,'dologi költségek'!$C:$N,8,0),"")</f>
        <v/>
      </c>
      <c r="G121" s="252" t="str">
        <f>IFERROR(VLOOKUP($A121,'dologi költségek'!$C:$N,9,0),"")</f>
        <v/>
      </c>
      <c r="H121" s="252" t="str">
        <f>IFERROR(VLOOKUP($A121,'dologi költségek'!$C:$N,10,0),"")</f>
        <v/>
      </c>
      <c r="I121" s="259" t="str">
        <f>IF(A121="","",SUMIF('dologi költségek'!$C:$C,$A121,'dologi költségek'!M:M))</f>
        <v/>
      </c>
      <c r="J121" s="260" t="str">
        <f>IF(A121="","",SUMIF('dologi költségek'!$C:$C,$A121,'dologi költségek'!N:N))</f>
        <v/>
      </c>
      <c r="K121" s="261" t="str">
        <f t="shared" si="2"/>
        <v/>
      </c>
      <c r="L121" s="263" t="str">
        <f t="shared" si="3"/>
        <v/>
      </c>
    </row>
    <row r="122" spans="2:12" x14ac:dyDescent="0.25">
      <c r="B122" s="250" t="str">
        <f>IFERROR(VLOOKUP($A122,'dologi költségek'!$C:$N,2,0),"")</f>
        <v/>
      </c>
      <c r="C122" s="250" t="str">
        <f>IFERROR(VLOOKUP($A122,'dologi költségek'!$C:$N,3,0),"")</f>
        <v/>
      </c>
      <c r="D122" s="250" t="str">
        <f>IFERROR(VLOOKUP($A122,'dologi költségek'!$C:$N,4,0),"")</f>
        <v/>
      </c>
      <c r="E122" s="251" t="str">
        <f>IFERROR(VLOOKUP($A122,'dologi költségek'!$C:$N,5,0),"")</f>
        <v/>
      </c>
      <c r="F122" s="252" t="str">
        <f>IFERROR(VLOOKUP($A122,'dologi költségek'!$C:$N,8,0),"")</f>
        <v/>
      </c>
      <c r="G122" s="252" t="str">
        <f>IFERROR(VLOOKUP($A122,'dologi költségek'!$C:$N,9,0),"")</f>
        <v/>
      </c>
      <c r="H122" s="252" t="str">
        <f>IFERROR(VLOOKUP($A122,'dologi költségek'!$C:$N,10,0),"")</f>
        <v/>
      </c>
      <c r="I122" s="259" t="str">
        <f>IF(A122="","",SUMIF('dologi költségek'!$C:$C,$A122,'dologi költségek'!M:M))</f>
        <v/>
      </c>
      <c r="J122" s="260" t="str">
        <f>IF(A122="","",SUMIF('dologi költségek'!$C:$C,$A122,'dologi költségek'!N:N))</f>
        <v/>
      </c>
      <c r="K122" s="261" t="str">
        <f t="shared" si="2"/>
        <v/>
      </c>
      <c r="L122" s="263" t="str">
        <f t="shared" si="3"/>
        <v/>
      </c>
    </row>
    <row r="123" spans="2:12" x14ac:dyDescent="0.25">
      <c r="B123" s="250" t="str">
        <f>IFERROR(VLOOKUP($A123,'dologi költségek'!$C:$N,2,0),"")</f>
        <v/>
      </c>
      <c r="C123" s="250" t="str">
        <f>IFERROR(VLOOKUP($A123,'dologi költségek'!$C:$N,3,0),"")</f>
        <v/>
      </c>
      <c r="D123" s="250" t="str">
        <f>IFERROR(VLOOKUP($A123,'dologi költségek'!$C:$N,4,0),"")</f>
        <v/>
      </c>
      <c r="E123" s="251" t="str">
        <f>IFERROR(VLOOKUP($A123,'dologi költségek'!$C:$N,5,0),"")</f>
        <v/>
      </c>
      <c r="F123" s="252" t="str">
        <f>IFERROR(VLOOKUP($A123,'dologi költségek'!$C:$N,8,0),"")</f>
        <v/>
      </c>
      <c r="G123" s="252" t="str">
        <f>IFERROR(VLOOKUP($A123,'dologi költségek'!$C:$N,9,0),"")</f>
        <v/>
      </c>
      <c r="H123" s="252" t="str">
        <f>IFERROR(VLOOKUP($A123,'dologi költségek'!$C:$N,10,0),"")</f>
        <v/>
      </c>
      <c r="I123" s="259" t="str">
        <f>IF(A123="","",SUMIF('dologi költségek'!$C:$C,$A123,'dologi költségek'!M:M))</f>
        <v/>
      </c>
      <c r="J123" s="260" t="str">
        <f>IF(A123="","",SUMIF('dologi költségek'!$C:$C,$A123,'dologi költségek'!N:N))</f>
        <v/>
      </c>
      <c r="K123" s="261" t="str">
        <f t="shared" si="2"/>
        <v/>
      </c>
      <c r="L123" s="263" t="str">
        <f t="shared" si="3"/>
        <v/>
      </c>
    </row>
    <row r="124" spans="2:12" x14ac:dyDescent="0.25">
      <c r="B124" s="250" t="str">
        <f>IFERROR(VLOOKUP($A124,'dologi költségek'!$C:$N,2,0),"")</f>
        <v/>
      </c>
      <c r="C124" s="250" t="str">
        <f>IFERROR(VLOOKUP($A124,'dologi költségek'!$C:$N,3,0),"")</f>
        <v/>
      </c>
      <c r="D124" s="250" t="str">
        <f>IFERROR(VLOOKUP($A124,'dologi költségek'!$C:$N,4,0),"")</f>
        <v/>
      </c>
      <c r="E124" s="251" t="str">
        <f>IFERROR(VLOOKUP($A124,'dologi költségek'!$C:$N,5,0),"")</f>
        <v/>
      </c>
      <c r="F124" s="252" t="str">
        <f>IFERROR(VLOOKUP($A124,'dologi költségek'!$C:$N,8,0),"")</f>
        <v/>
      </c>
      <c r="G124" s="252" t="str">
        <f>IFERROR(VLOOKUP($A124,'dologi költségek'!$C:$N,9,0),"")</f>
        <v/>
      </c>
      <c r="H124" s="252" t="str">
        <f>IFERROR(VLOOKUP($A124,'dologi költségek'!$C:$N,10,0),"")</f>
        <v/>
      </c>
      <c r="I124" s="259" t="str">
        <f>IF(A124="","",SUMIF('dologi költségek'!$C:$C,$A124,'dologi költségek'!M:M))</f>
        <v/>
      </c>
      <c r="J124" s="260" t="str">
        <f>IF(A124="","",SUMIF('dologi költségek'!$C:$C,$A124,'dologi költségek'!N:N))</f>
        <v/>
      </c>
      <c r="K124" s="261" t="str">
        <f t="shared" si="2"/>
        <v/>
      </c>
      <c r="L124" s="263" t="str">
        <f t="shared" si="3"/>
        <v/>
      </c>
    </row>
    <row r="125" spans="2:12" x14ac:dyDescent="0.25">
      <c r="B125" s="250" t="str">
        <f>IFERROR(VLOOKUP($A125,'dologi költségek'!$C:$N,2,0),"")</f>
        <v/>
      </c>
      <c r="C125" s="250" t="str">
        <f>IFERROR(VLOOKUP($A125,'dologi költségek'!$C:$N,3,0),"")</f>
        <v/>
      </c>
      <c r="D125" s="250" t="str">
        <f>IFERROR(VLOOKUP($A125,'dologi költségek'!$C:$N,4,0),"")</f>
        <v/>
      </c>
      <c r="E125" s="251" t="str">
        <f>IFERROR(VLOOKUP($A125,'dologi költségek'!$C:$N,5,0),"")</f>
        <v/>
      </c>
      <c r="F125" s="252" t="str">
        <f>IFERROR(VLOOKUP($A125,'dologi költségek'!$C:$N,8,0),"")</f>
        <v/>
      </c>
      <c r="G125" s="252" t="str">
        <f>IFERROR(VLOOKUP($A125,'dologi költségek'!$C:$N,9,0),"")</f>
        <v/>
      </c>
      <c r="H125" s="252" t="str">
        <f>IFERROR(VLOOKUP($A125,'dologi költségek'!$C:$N,10,0),"")</f>
        <v/>
      </c>
      <c r="I125" s="259" t="str">
        <f>IF(A125="","",SUMIF('dologi költségek'!$C:$C,$A125,'dologi költségek'!M:M))</f>
        <v/>
      </c>
      <c r="J125" s="260" t="str">
        <f>IF(A125="","",SUMIF('dologi költségek'!$C:$C,$A125,'dologi költségek'!N:N))</f>
        <v/>
      </c>
      <c r="K125" s="261" t="str">
        <f t="shared" si="2"/>
        <v/>
      </c>
      <c r="L125" s="263" t="str">
        <f t="shared" si="3"/>
        <v/>
      </c>
    </row>
    <row r="126" spans="2:12" x14ac:dyDescent="0.25">
      <c r="B126" s="250" t="str">
        <f>IFERROR(VLOOKUP($A126,'dologi költségek'!$C:$N,2,0),"")</f>
        <v/>
      </c>
      <c r="C126" s="250" t="str">
        <f>IFERROR(VLOOKUP($A126,'dologi költségek'!$C:$N,3,0),"")</f>
        <v/>
      </c>
      <c r="D126" s="250" t="str">
        <f>IFERROR(VLOOKUP($A126,'dologi költségek'!$C:$N,4,0),"")</f>
        <v/>
      </c>
      <c r="E126" s="251" t="str">
        <f>IFERROR(VLOOKUP($A126,'dologi költségek'!$C:$N,5,0),"")</f>
        <v/>
      </c>
      <c r="F126" s="252" t="str">
        <f>IFERROR(VLOOKUP($A126,'dologi költségek'!$C:$N,8,0),"")</f>
        <v/>
      </c>
      <c r="G126" s="252" t="str">
        <f>IFERROR(VLOOKUP($A126,'dologi költségek'!$C:$N,9,0),"")</f>
        <v/>
      </c>
      <c r="H126" s="252" t="str">
        <f>IFERROR(VLOOKUP($A126,'dologi költségek'!$C:$N,10,0),"")</f>
        <v/>
      </c>
      <c r="I126" s="259" t="str">
        <f>IF(A126="","",SUMIF('dologi költségek'!$C:$C,$A126,'dologi költségek'!M:M))</f>
        <v/>
      </c>
      <c r="J126" s="260" t="str">
        <f>IF(A126="","",SUMIF('dologi költségek'!$C:$C,$A126,'dologi költségek'!N:N))</f>
        <v/>
      </c>
      <c r="K126" s="261" t="str">
        <f t="shared" si="2"/>
        <v/>
      </c>
      <c r="L126" s="263" t="str">
        <f t="shared" si="3"/>
        <v/>
      </c>
    </row>
    <row r="127" spans="2:12" x14ac:dyDescent="0.25">
      <c r="B127" s="250" t="str">
        <f>IFERROR(VLOOKUP($A127,'dologi költségek'!$C:$N,2,0),"")</f>
        <v/>
      </c>
      <c r="C127" s="250" t="str">
        <f>IFERROR(VLOOKUP($A127,'dologi költségek'!$C:$N,3,0),"")</f>
        <v/>
      </c>
      <c r="D127" s="250" t="str">
        <f>IFERROR(VLOOKUP($A127,'dologi költségek'!$C:$N,4,0),"")</f>
        <v/>
      </c>
      <c r="E127" s="251" t="str">
        <f>IFERROR(VLOOKUP($A127,'dologi költségek'!$C:$N,5,0),"")</f>
        <v/>
      </c>
      <c r="F127" s="252" t="str">
        <f>IFERROR(VLOOKUP($A127,'dologi költségek'!$C:$N,8,0),"")</f>
        <v/>
      </c>
      <c r="G127" s="252" t="str">
        <f>IFERROR(VLOOKUP($A127,'dologi költségek'!$C:$N,9,0),"")</f>
        <v/>
      </c>
      <c r="H127" s="252" t="str">
        <f>IFERROR(VLOOKUP($A127,'dologi költségek'!$C:$N,10,0),"")</f>
        <v/>
      </c>
      <c r="I127" s="259" t="str">
        <f>IF(A127="","",SUMIF('dologi költségek'!$C:$C,$A127,'dologi költségek'!M:M))</f>
        <v/>
      </c>
      <c r="J127" s="260" t="str">
        <f>IF(A127="","",SUMIF('dologi költségek'!$C:$C,$A127,'dologi költségek'!N:N))</f>
        <v/>
      </c>
      <c r="K127" s="261" t="str">
        <f t="shared" si="2"/>
        <v/>
      </c>
      <c r="L127" s="263" t="str">
        <f t="shared" si="3"/>
        <v/>
      </c>
    </row>
    <row r="128" spans="2:12" x14ac:dyDescent="0.25">
      <c r="B128" s="250" t="str">
        <f>IFERROR(VLOOKUP($A128,'dologi költségek'!$C:$N,2,0),"")</f>
        <v/>
      </c>
      <c r="C128" s="250" t="str">
        <f>IFERROR(VLOOKUP($A128,'dologi költségek'!$C:$N,3,0),"")</f>
        <v/>
      </c>
      <c r="D128" s="250" t="str">
        <f>IFERROR(VLOOKUP($A128,'dologi költségek'!$C:$N,4,0),"")</f>
        <v/>
      </c>
      <c r="E128" s="251" t="str">
        <f>IFERROR(VLOOKUP($A128,'dologi költségek'!$C:$N,5,0),"")</f>
        <v/>
      </c>
      <c r="F128" s="252" t="str">
        <f>IFERROR(VLOOKUP($A128,'dologi költségek'!$C:$N,8,0),"")</f>
        <v/>
      </c>
      <c r="G128" s="252" t="str">
        <f>IFERROR(VLOOKUP($A128,'dologi költségek'!$C:$N,9,0),"")</f>
        <v/>
      </c>
      <c r="H128" s="252" t="str">
        <f>IFERROR(VLOOKUP($A128,'dologi költségek'!$C:$N,10,0),"")</f>
        <v/>
      </c>
      <c r="I128" s="259" t="str">
        <f>IF(A128="","",SUMIF('dologi költségek'!$C:$C,$A128,'dologi költségek'!M:M))</f>
        <v/>
      </c>
      <c r="J128" s="260" t="str">
        <f>IF(A128="","",SUMIF('dologi költségek'!$C:$C,$A128,'dologi költségek'!N:N))</f>
        <v/>
      </c>
      <c r="K128" s="261" t="str">
        <f t="shared" si="2"/>
        <v/>
      </c>
      <c r="L128" s="263" t="str">
        <f t="shared" si="3"/>
        <v/>
      </c>
    </row>
    <row r="129" spans="2:12" x14ac:dyDescent="0.25">
      <c r="B129" s="250" t="str">
        <f>IFERROR(VLOOKUP($A129,'dologi költségek'!$C:$N,2,0),"")</f>
        <v/>
      </c>
      <c r="C129" s="250" t="str">
        <f>IFERROR(VLOOKUP($A129,'dologi költségek'!$C:$N,3,0),"")</f>
        <v/>
      </c>
      <c r="D129" s="250" t="str">
        <f>IFERROR(VLOOKUP($A129,'dologi költségek'!$C:$N,4,0),"")</f>
        <v/>
      </c>
      <c r="E129" s="251" t="str">
        <f>IFERROR(VLOOKUP($A129,'dologi költségek'!$C:$N,5,0),"")</f>
        <v/>
      </c>
      <c r="F129" s="252" t="str">
        <f>IFERROR(VLOOKUP($A129,'dologi költségek'!$C:$N,8,0),"")</f>
        <v/>
      </c>
      <c r="G129" s="252" t="str">
        <f>IFERROR(VLOOKUP($A129,'dologi költségek'!$C:$N,9,0),"")</f>
        <v/>
      </c>
      <c r="H129" s="252" t="str">
        <f>IFERROR(VLOOKUP($A129,'dologi költségek'!$C:$N,10,0),"")</f>
        <v/>
      </c>
      <c r="I129" s="259" t="str">
        <f>IF(A129="","",SUMIF('dologi költségek'!$C:$C,$A129,'dologi költségek'!M:M))</f>
        <v/>
      </c>
      <c r="J129" s="260" t="str">
        <f>IF(A129="","",SUMIF('dologi költségek'!$C:$C,$A129,'dologi költségek'!N:N))</f>
        <v/>
      </c>
      <c r="K129" s="261" t="str">
        <f t="shared" si="2"/>
        <v/>
      </c>
      <c r="L129" s="263" t="str">
        <f t="shared" si="3"/>
        <v/>
      </c>
    </row>
    <row r="130" spans="2:12" x14ac:dyDescent="0.25">
      <c r="B130" s="250" t="str">
        <f>IFERROR(VLOOKUP($A130,'dologi költségek'!$C:$N,2,0),"")</f>
        <v/>
      </c>
      <c r="C130" s="250" t="str">
        <f>IFERROR(VLOOKUP($A130,'dologi költségek'!$C:$N,3,0),"")</f>
        <v/>
      </c>
      <c r="D130" s="250" t="str">
        <f>IFERROR(VLOOKUP($A130,'dologi költségek'!$C:$N,4,0),"")</f>
        <v/>
      </c>
      <c r="E130" s="251" t="str">
        <f>IFERROR(VLOOKUP($A130,'dologi költségek'!$C:$N,5,0),"")</f>
        <v/>
      </c>
      <c r="F130" s="252" t="str">
        <f>IFERROR(VLOOKUP($A130,'dologi költségek'!$C:$N,8,0),"")</f>
        <v/>
      </c>
      <c r="G130" s="252" t="str">
        <f>IFERROR(VLOOKUP($A130,'dologi költségek'!$C:$N,9,0),"")</f>
        <v/>
      </c>
      <c r="H130" s="252" t="str">
        <f>IFERROR(VLOOKUP($A130,'dologi költségek'!$C:$N,10,0),"")</f>
        <v/>
      </c>
      <c r="I130" s="259" t="str">
        <f>IF(A130="","",SUMIF('dologi költségek'!$C:$C,$A130,'dologi költségek'!M:M))</f>
        <v/>
      </c>
      <c r="J130" s="260" t="str">
        <f>IF(A130="","",SUMIF('dologi költségek'!$C:$C,$A130,'dologi költségek'!N:N))</f>
        <v/>
      </c>
      <c r="K130" s="261" t="str">
        <f t="shared" si="2"/>
        <v/>
      </c>
      <c r="L130" s="263" t="str">
        <f t="shared" si="3"/>
        <v/>
      </c>
    </row>
    <row r="131" spans="2:12" x14ac:dyDescent="0.25">
      <c r="B131" s="250" t="str">
        <f>IFERROR(VLOOKUP($A131,'dologi költségek'!$C:$N,2,0),"")</f>
        <v/>
      </c>
      <c r="C131" s="250" t="str">
        <f>IFERROR(VLOOKUP($A131,'dologi költségek'!$C:$N,3,0),"")</f>
        <v/>
      </c>
      <c r="D131" s="250" t="str">
        <f>IFERROR(VLOOKUP($A131,'dologi költségek'!$C:$N,4,0),"")</f>
        <v/>
      </c>
      <c r="E131" s="251" t="str">
        <f>IFERROR(VLOOKUP($A131,'dologi költségek'!$C:$N,5,0),"")</f>
        <v/>
      </c>
      <c r="F131" s="252" t="str">
        <f>IFERROR(VLOOKUP($A131,'dologi költségek'!$C:$N,8,0),"")</f>
        <v/>
      </c>
      <c r="G131" s="252" t="str">
        <f>IFERROR(VLOOKUP($A131,'dologi költségek'!$C:$N,9,0),"")</f>
        <v/>
      </c>
      <c r="H131" s="252" t="str">
        <f>IFERROR(VLOOKUP($A131,'dologi költségek'!$C:$N,10,0),"")</f>
        <v/>
      </c>
      <c r="I131" s="259" t="str">
        <f>IF(A131="","",SUMIF('dologi költségek'!$C:$C,$A131,'dologi költségek'!M:M))</f>
        <v/>
      </c>
      <c r="J131" s="260" t="str">
        <f>IF(A131="","",SUMIF('dologi költségek'!$C:$C,$A131,'dologi költségek'!N:N))</f>
        <v/>
      </c>
      <c r="K131" s="261" t="str">
        <f t="shared" si="2"/>
        <v/>
      </c>
      <c r="L131" s="263" t="str">
        <f t="shared" si="3"/>
        <v/>
      </c>
    </row>
    <row r="132" spans="2:12" x14ac:dyDescent="0.25">
      <c r="B132" s="250" t="str">
        <f>IFERROR(VLOOKUP($A132,'dologi költségek'!$C:$N,2,0),"")</f>
        <v/>
      </c>
      <c r="C132" s="250" t="str">
        <f>IFERROR(VLOOKUP($A132,'dologi költségek'!$C:$N,3,0),"")</f>
        <v/>
      </c>
      <c r="D132" s="250" t="str">
        <f>IFERROR(VLOOKUP($A132,'dologi költségek'!$C:$N,4,0),"")</f>
        <v/>
      </c>
      <c r="E132" s="251" t="str">
        <f>IFERROR(VLOOKUP($A132,'dologi költségek'!$C:$N,5,0),"")</f>
        <v/>
      </c>
      <c r="F132" s="252" t="str">
        <f>IFERROR(VLOOKUP($A132,'dologi költségek'!$C:$N,8,0),"")</f>
        <v/>
      </c>
      <c r="G132" s="252" t="str">
        <f>IFERROR(VLOOKUP($A132,'dologi költségek'!$C:$N,9,0),"")</f>
        <v/>
      </c>
      <c r="H132" s="252" t="str">
        <f>IFERROR(VLOOKUP($A132,'dologi költségek'!$C:$N,10,0),"")</f>
        <v/>
      </c>
      <c r="I132" s="259" t="str">
        <f>IF(A132="","",SUMIF('dologi költségek'!$C:$C,$A132,'dologi költségek'!M:M))</f>
        <v/>
      </c>
      <c r="J132" s="260" t="str">
        <f>IF(A132="","",SUMIF('dologi költségek'!$C:$C,$A132,'dologi költségek'!N:N))</f>
        <v/>
      </c>
      <c r="K132" s="261" t="str">
        <f t="shared" ref="K132:K195" si="4">IF(A132="","",SUM(I132:J132))</f>
        <v/>
      </c>
      <c r="L132" s="263" t="str">
        <f t="shared" ref="L132:L195" si="5">IFERROR(IF(A132="","",IF($B$1="igen",K132-F132,K132-H132)),"")</f>
        <v/>
      </c>
    </row>
    <row r="133" spans="2:12" x14ac:dyDescent="0.25">
      <c r="B133" s="250" t="str">
        <f>IFERROR(VLOOKUP($A133,'dologi költségek'!$C:$N,2,0),"")</f>
        <v/>
      </c>
      <c r="C133" s="250" t="str">
        <f>IFERROR(VLOOKUP($A133,'dologi költségek'!$C:$N,3,0),"")</f>
        <v/>
      </c>
      <c r="D133" s="250" t="str">
        <f>IFERROR(VLOOKUP($A133,'dologi költségek'!$C:$N,4,0),"")</f>
        <v/>
      </c>
      <c r="E133" s="251" t="str">
        <f>IFERROR(VLOOKUP($A133,'dologi költségek'!$C:$N,5,0),"")</f>
        <v/>
      </c>
      <c r="F133" s="252" t="str">
        <f>IFERROR(VLOOKUP($A133,'dologi költségek'!$C:$N,8,0),"")</f>
        <v/>
      </c>
      <c r="G133" s="252" t="str">
        <f>IFERROR(VLOOKUP($A133,'dologi költségek'!$C:$N,9,0),"")</f>
        <v/>
      </c>
      <c r="H133" s="252" t="str">
        <f>IFERROR(VLOOKUP($A133,'dologi költségek'!$C:$N,10,0),"")</f>
        <v/>
      </c>
      <c r="I133" s="259" t="str">
        <f>IF(A133="","",SUMIF('dologi költségek'!$C:$C,$A133,'dologi költségek'!M:M))</f>
        <v/>
      </c>
      <c r="J133" s="260" t="str">
        <f>IF(A133="","",SUMIF('dologi költségek'!$C:$C,$A133,'dologi költségek'!N:N))</f>
        <v/>
      </c>
      <c r="K133" s="261" t="str">
        <f t="shared" si="4"/>
        <v/>
      </c>
      <c r="L133" s="263" t="str">
        <f t="shared" si="5"/>
        <v/>
      </c>
    </row>
    <row r="134" spans="2:12" x14ac:dyDescent="0.25">
      <c r="B134" s="250" t="str">
        <f>IFERROR(VLOOKUP($A134,'dologi költségek'!$C:$N,2,0),"")</f>
        <v/>
      </c>
      <c r="C134" s="250" t="str">
        <f>IFERROR(VLOOKUP($A134,'dologi költségek'!$C:$N,3,0),"")</f>
        <v/>
      </c>
      <c r="D134" s="250" t="str">
        <f>IFERROR(VLOOKUP($A134,'dologi költségek'!$C:$N,4,0),"")</f>
        <v/>
      </c>
      <c r="E134" s="251" t="str">
        <f>IFERROR(VLOOKUP($A134,'dologi költségek'!$C:$N,5,0),"")</f>
        <v/>
      </c>
      <c r="F134" s="252" t="str">
        <f>IFERROR(VLOOKUP($A134,'dologi költségek'!$C:$N,8,0),"")</f>
        <v/>
      </c>
      <c r="G134" s="252" t="str">
        <f>IFERROR(VLOOKUP($A134,'dologi költségek'!$C:$N,9,0),"")</f>
        <v/>
      </c>
      <c r="H134" s="252" t="str">
        <f>IFERROR(VLOOKUP($A134,'dologi költségek'!$C:$N,10,0),"")</f>
        <v/>
      </c>
      <c r="I134" s="259" t="str">
        <f>IF(A134="","",SUMIF('dologi költségek'!$C:$C,$A134,'dologi költségek'!M:M))</f>
        <v/>
      </c>
      <c r="J134" s="260" t="str">
        <f>IF(A134="","",SUMIF('dologi költségek'!$C:$C,$A134,'dologi költségek'!N:N))</f>
        <v/>
      </c>
      <c r="K134" s="261" t="str">
        <f t="shared" si="4"/>
        <v/>
      </c>
      <c r="L134" s="263" t="str">
        <f t="shared" si="5"/>
        <v/>
      </c>
    </row>
    <row r="135" spans="2:12" x14ac:dyDescent="0.25">
      <c r="B135" s="250" t="str">
        <f>IFERROR(VLOOKUP($A135,'dologi költségek'!$C:$N,2,0),"")</f>
        <v/>
      </c>
      <c r="C135" s="250" t="str">
        <f>IFERROR(VLOOKUP($A135,'dologi költségek'!$C:$N,3,0),"")</f>
        <v/>
      </c>
      <c r="D135" s="250" t="str">
        <f>IFERROR(VLOOKUP($A135,'dologi költségek'!$C:$N,4,0),"")</f>
        <v/>
      </c>
      <c r="E135" s="251" t="str">
        <f>IFERROR(VLOOKUP($A135,'dologi költségek'!$C:$N,5,0),"")</f>
        <v/>
      </c>
      <c r="F135" s="252" t="str">
        <f>IFERROR(VLOOKUP($A135,'dologi költségek'!$C:$N,8,0),"")</f>
        <v/>
      </c>
      <c r="G135" s="252" t="str">
        <f>IFERROR(VLOOKUP($A135,'dologi költségek'!$C:$N,9,0),"")</f>
        <v/>
      </c>
      <c r="H135" s="252" t="str">
        <f>IFERROR(VLOOKUP($A135,'dologi költségek'!$C:$N,10,0),"")</f>
        <v/>
      </c>
      <c r="I135" s="259" t="str">
        <f>IF(A135="","",SUMIF('dologi költségek'!$C:$C,$A135,'dologi költségek'!M:M))</f>
        <v/>
      </c>
      <c r="J135" s="260" t="str">
        <f>IF(A135="","",SUMIF('dologi költségek'!$C:$C,$A135,'dologi költségek'!N:N))</f>
        <v/>
      </c>
      <c r="K135" s="261" t="str">
        <f t="shared" si="4"/>
        <v/>
      </c>
      <c r="L135" s="263" t="str">
        <f t="shared" si="5"/>
        <v/>
      </c>
    </row>
    <row r="136" spans="2:12" x14ac:dyDescent="0.25">
      <c r="B136" s="250" t="str">
        <f>IFERROR(VLOOKUP($A136,'dologi költségek'!$C:$N,2,0),"")</f>
        <v/>
      </c>
      <c r="C136" s="250" t="str">
        <f>IFERROR(VLOOKUP($A136,'dologi költségek'!$C:$N,3,0),"")</f>
        <v/>
      </c>
      <c r="D136" s="250" t="str">
        <f>IFERROR(VLOOKUP($A136,'dologi költségek'!$C:$N,4,0),"")</f>
        <v/>
      </c>
      <c r="E136" s="251" t="str">
        <f>IFERROR(VLOOKUP($A136,'dologi költségek'!$C:$N,5,0),"")</f>
        <v/>
      </c>
      <c r="F136" s="252" t="str">
        <f>IFERROR(VLOOKUP($A136,'dologi költségek'!$C:$N,8,0),"")</f>
        <v/>
      </c>
      <c r="G136" s="252" t="str">
        <f>IFERROR(VLOOKUP($A136,'dologi költségek'!$C:$N,9,0),"")</f>
        <v/>
      </c>
      <c r="H136" s="252" t="str">
        <f>IFERROR(VLOOKUP($A136,'dologi költségek'!$C:$N,10,0),"")</f>
        <v/>
      </c>
      <c r="I136" s="259" t="str">
        <f>IF(A136="","",SUMIF('dologi költségek'!$C:$C,$A136,'dologi költségek'!M:M))</f>
        <v/>
      </c>
      <c r="J136" s="260" t="str">
        <f>IF(A136="","",SUMIF('dologi költségek'!$C:$C,$A136,'dologi költségek'!N:N))</f>
        <v/>
      </c>
      <c r="K136" s="261" t="str">
        <f t="shared" si="4"/>
        <v/>
      </c>
      <c r="L136" s="263" t="str">
        <f t="shared" si="5"/>
        <v/>
      </c>
    </row>
    <row r="137" spans="2:12" x14ac:dyDescent="0.25">
      <c r="B137" s="250" t="str">
        <f>IFERROR(VLOOKUP($A137,'dologi költségek'!$C:$N,2,0),"")</f>
        <v/>
      </c>
      <c r="C137" s="250" t="str">
        <f>IFERROR(VLOOKUP($A137,'dologi költségek'!$C:$N,3,0),"")</f>
        <v/>
      </c>
      <c r="D137" s="250" t="str">
        <f>IFERROR(VLOOKUP($A137,'dologi költségek'!$C:$N,4,0),"")</f>
        <v/>
      </c>
      <c r="E137" s="251" t="str">
        <f>IFERROR(VLOOKUP($A137,'dologi költségek'!$C:$N,5,0),"")</f>
        <v/>
      </c>
      <c r="F137" s="252" t="str">
        <f>IFERROR(VLOOKUP($A137,'dologi költségek'!$C:$N,8,0),"")</f>
        <v/>
      </c>
      <c r="G137" s="252" t="str">
        <f>IFERROR(VLOOKUP($A137,'dologi költségek'!$C:$N,9,0),"")</f>
        <v/>
      </c>
      <c r="H137" s="252" t="str">
        <f>IFERROR(VLOOKUP($A137,'dologi költségek'!$C:$N,10,0),"")</f>
        <v/>
      </c>
      <c r="I137" s="259" t="str">
        <f>IF(A137="","",SUMIF('dologi költségek'!$C:$C,$A137,'dologi költségek'!M:M))</f>
        <v/>
      </c>
      <c r="J137" s="260" t="str">
        <f>IF(A137="","",SUMIF('dologi költségek'!$C:$C,$A137,'dologi költségek'!N:N))</f>
        <v/>
      </c>
      <c r="K137" s="261" t="str">
        <f t="shared" si="4"/>
        <v/>
      </c>
      <c r="L137" s="263" t="str">
        <f t="shared" si="5"/>
        <v/>
      </c>
    </row>
    <row r="138" spans="2:12" x14ac:dyDescent="0.25">
      <c r="B138" s="250" t="str">
        <f>IFERROR(VLOOKUP($A138,'dologi költségek'!$C:$N,2,0),"")</f>
        <v/>
      </c>
      <c r="C138" s="250" t="str">
        <f>IFERROR(VLOOKUP($A138,'dologi költségek'!$C:$N,3,0),"")</f>
        <v/>
      </c>
      <c r="D138" s="250" t="str">
        <f>IFERROR(VLOOKUP($A138,'dologi költségek'!$C:$N,4,0),"")</f>
        <v/>
      </c>
      <c r="E138" s="251" t="str">
        <f>IFERROR(VLOOKUP($A138,'dologi költségek'!$C:$N,5,0),"")</f>
        <v/>
      </c>
      <c r="F138" s="252" t="str">
        <f>IFERROR(VLOOKUP($A138,'dologi költségek'!$C:$N,8,0),"")</f>
        <v/>
      </c>
      <c r="G138" s="252" t="str">
        <f>IFERROR(VLOOKUP($A138,'dologi költségek'!$C:$N,9,0),"")</f>
        <v/>
      </c>
      <c r="H138" s="252" t="str">
        <f>IFERROR(VLOOKUP($A138,'dologi költségek'!$C:$N,10,0),"")</f>
        <v/>
      </c>
      <c r="I138" s="259" t="str">
        <f>IF(A138="","",SUMIF('dologi költségek'!$C:$C,$A138,'dologi költségek'!M:M))</f>
        <v/>
      </c>
      <c r="J138" s="260" t="str">
        <f>IF(A138="","",SUMIF('dologi költségek'!$C:$C,$A138,'dologi költségek'!N:N))</f>
        <v/>
      </c>
      <c r="K138" s="261" t="str">
        <f t="shared" si="4"/>
        <v/>
      </c>
      <c r="L138" s="263" t="str">
        <f t="shared" si="5"/>
        <v/>
      </c>
    </row>
    <row r="139" spans="2:12" x14ac:dyDescent="0.25">
      <c r="B139" s="250" t="str">
        <f>IFERROR(VLOOKUP($A139,'dologi költségek'!$C:$N,2,0),"")</f>
        <v/>
      </c>
      <c r="C139" s="250" t="str">
        <f>IFERROR(VLOOKUP($A139,'dologi költségek'!$C:$N,3,0),"")</f>
        <v/>
      </c>
      <c r="D139" s="250" t="str">
        <f>IFERROR(VLOOKUP($A139,'dologi költségek'!$C:$N,4,0),"")</f>
        <v/>
      </c>
      <c r="E139" s="251" t="str">
        <f>IFERROR(VLOOKUP($A139,'dologi költségek'!$C:$N,5,0),"")</f>
        <v/>
      </c>
      <c r="F139" s="252" t="str">
        <f>IFERROR(VLOOKUP($A139,'dologi költségek'!$C:$N,8,0),"")</f>
        <v/>
      </c>
      <c r="G139" s="252" t="str">
        <f>IFERROR(VLOOKUP($A139,'dologi költségek'!$C:$N,9,0),"")</f>
        <v/>
      </c>
      <c r="H139" s="252" t="str">
        <f>IFERROR(VLOOKUP($A139,'dologi költségek'!$C:$N,10,0),"")</f>
        <v/>
      </c>
      <c r="I139" s="259" t="str">
        <f>IF(A139="","",SUMIF('dologi költségek'!$C:$C,$A139,'dologi költségek'!M:M))</f>
        <v/>
      </c>
      <c r="J139" s="260" t="str">
        <f>IF(A139="","",SUMIF('dologi költségek'!$C:$C,$A139,'dologi költségek'!N:N))</f>
        <v/>
      </c>
      <c r="K139" s="261" t="str">
        <f t="shared" si="4"/>
        <v/>
      </c>
      <c r="L139" s="263" t="str">
        <f t="shared" si="5"/>
        <v/>
      </c>
    </row>
    <row r="140" spans="2:12" x14ac:dyDescent="0.25">
      <c r="B140" s="250" t="str">
        <f>IFERROR(VLOOKUP($A140,'dologi költségek'!$C:$N,2,0),"")</f>
        <v/>
      </c>
      <c r="C140" s="250" t="str">
        <f>IFERROR(VLOOKUP($A140,'dologi költségek'!$C:$N,3,0),"")</f>
        <v/>
      </c>
      <c r="D140" s="250" t="str">
        <f>IFERROR(VLOOKUP($A140,'dologi költségek'!$C:$N,4,0),"")</f>
        <v/>
      </c>
      <c r="E140" s="251" t="str">
        <f>IFERROR(VLOOKUP($A140,'dologi költségek'!$C:$N,5,0),"")</f>
        <v/>
      </c>
      <c r="F140" s="252" t="str">
        <f>IFERROR(VLOOKUP($A140,'dologi költségek'!$C:$N,8,0),"")</f>
        <v/>
      </c>
      <c r="G140" s="252" t="str">
        <f>IFERROR(VLOOKUP($A140,'dologi költségek'!$C:$N,9,0),"")</f>
        <v/>
      </c>
      <c r="H140" s="252" t="str">
        <f>IFERROR(VLOOKUP($A140,'dologi költségek'!$C:$N,10,0),"")</f>
        <v/>
      </c>
      <c r="I140" s="259" t="str">
        <f>IF(A140="","",SUMIF('dologi költségek'!$C:$C,$A140,'dologi költségek'!M:M))</f>
        <v/>
      </c>
      <c r="J140" s="260" t="str">
        <f>IF(A140="","",SUMIF('dologi költségek'!$C:$C,$A140,'dologi költségek'!N:N))</f>
        <v/>
      </c>
      <c r="K140" s="261" t="str">
        <f t="shared" si="4"/>
        <v/>
      </c>
      <c r="L140" s="263" t="str">
        <f t="shared" si="5"/>
        <v/>
      </c>
    </row>
    <row r="141" spans="2:12" x14ac:dyDescent="0.25">
      <c r="B141" s="250" t="str">
        <f>IFERROR(VLOOKUP($A141,'dologi költségek'!$C:$N,2,0),"")</f>
        <v/>
      </c>
      <c r="C141" s="250" t="str">
        <f>IFERROR(VLOOKUP($A141,'dologi költségek'!$C:$N,3,0),"")</f>
        <v/>
      </c>
      <c r="D141" s="250" t="str">
        <f>IFERROR(VLOOKUP($A141,'dologi költségek'!$C:$N,4,0),"")</f>
        <v/>
      </c>
      <c r="E141" s="251" t="str">
        <f>IFERROR(VLOOKUP($A141,'dologi költségek'!$C:$N,5,0),"")</f>
        <v/>
      </c>
      <c r="F141" s="252" t="str">
        <f>IFERROR(VLOOKUP($A141,'dologi költségek'!$C:$N,8,0),"")</f>
        <v/>
      </c>
      <c r="G141" s="252" t="str">
        <f>IFERROR(VLOOKUP($A141,'dologi költségek'!$C:$N,9,0),"")</f>
        <v/>
      </c>
      <c r="H141" s="252" t="str">
        <f>IFERROR(VLOOKUP($A141,'dologi költségek'!$C:$N,10,0),"")</f>
        <v/>
      </c>
      <c r="I141" s="259" t="str">
        <f>IF(A141="","",SUMIF('dologi költségek'!$C:$C,$A141,'dologi költségek'!M:M))</f>
        <v/>
      </c>
      <c r="J141" s="260" t="str">
        <f>IF(A141="","",SUMIF('dologi költségek'!$C:$C,$A141,'dologi költségek'!N:N))</f>
        <v/>
      </c>
      <c r="K141" s="261" t="str">
        <f t="shared" si="4"/>
        <v/>
      </c>
      <c r="L141" s="263" t="str">
        <f t="shared" si="5"/>
        <v/>
      </c>
    </row>
    <row r="142" spans="2:12" x14ac:dyDescent="0.25">
      <c r="B142" s="250" t="str">
        <f>IFERROR(VLOOKUP($A142,'dologi költségek'!$C:$N,2,0),"")</f>
        <v/>
      </c>
      <c r="C142" s="250" t="str">
        <f>IFERROR(VLOOKUP($A142,'dologi költségek'!$C:$N,3,0),"")</f>
        <v/>
      </c>
      <c r="D142" s="250" t="str">
        <f>IFERROR(VLOOKUP($A142,'dologi költségek'!$C:$N,4,0),"")</f>
        <v/>
      </c>
      <c r="E142" s="251" t="str">
        <f>IFERROR(VLOOKUP($A142,'dologi költségek'!$C:$N,5,0),"")</f>
        <v/>
      </c>
      <c r="F142" s="252" t="str">
        <f>IFERROR(VLOOKUP($A142,'dologi költségek'!$C:$N,8,0),"")</f>
        <v/>
      </c>
      <c r="G142" s="252" t="str">
        <f>IFERROR(VLOOKUP($A142,'dologi költségek'!$C:$N,9,0),"")</f>
        <v/>
      </c>
      <c r="H142" s="252" t="str">
        <f>IFERROR(VLOOKUP($A142,'dologi költségek'!$C:$N,10,0),"")</f>
        <v/>
      </c>
      <c r="I142" s="259" t="str">
        <f>IF(A142="","",SUMIF('dologi költségek'!$C:$C,$A142,'dologi költségek'!M:M))</f>
        <v/>
      </c>
      <c r="J142" s="260" t="str">
        <f>IF(A142="","",SUMIF('dologi költségek'!$C:$C,$A142,'dologi költségek'!N:N))</f>
        <v/>
      </c>
      <c r="K142" s="261" t="str">
        <f t="shared" si="4"/>
        <v/>
      </c>
      <c r="L142" s="263" t="str">
        <f t="shared" si="5"/>
        <v/>
      </c>
    </row>
    <row r="143" spans="2:12" x14ac:dyDescent="0.25">
      <c r="B143" s="250" t="str">
        <f>IFERROR(VLOOKUP($A143,'dologi költségek'!$C:$N,2,0),"")</f>
        <v/>
      </c>
      <c r="C143" s="250" t="str">
        <f>IFERROR(VLOOKUP($A143,'dologi költségek'!$C:$N,3,0),"")</f>
        <v/>
      </c>
      <c r="D143" s="250" t="str">
        <f>IFERROR(VLOOKUP($A143,'dologi költségek'!$C:$N,4,0),"")</f>
        <v/>
      </c>
      <c r="E143" s="251" t="str">
        <f>IFERROR(VLOOKUP($A143,'dologi költségek'!$C:$N,5,0),"")</f>
        <v/>
      </c>
      <c r="F143" s="252" t="str">
        <f>IFERROR(VLOOKUP($A143,'dologi költségek'!$C:$N,8,0),"")</f>
        <v/>
      </c>
      <c r="G143" s="252" t="str">
        <f>IFERROR(VLOOKUP($A143,'dologi költségek'!$C:$N,9,0),"")</f>
        <v/>
      </c>
      <c r="H143" s="252" t="str">
        <f>IFERROR(VLOOKUP($A143,'dologi költségek'!$C:$N,10,0),"")</f>
        <v/>
      </c>
      <c r="I143" s="259" t="str">
        <f>IF(A143="","",SUMIF('dologi költségek'!$C:$C,$A143,'dologi költségek'!M:M))</f>
        <v/>
      </c>
      <c r="J143" s="260" t="str">
        <f>IF(A143="","",SUMIF('dologi költségek'!$C:$C,$A143,'dologi költségek'!N:N))</f>
        <v/>
      </c>
      <c r="K143" s="261" t="str">
        <f t="shared" si="4"/>
        <v/>
      </c>
      <c r="L143" s="263" t="str">
        <f t="shared" si="5"/>
        <v/>
      </c>
    </row>
    <row r="144" spans="2:12" x14ac:dyDescent="0.25">
      <c r="B144" s="250" t="str">
        <f>IFERROR(VLOOKUP($A144,'dologi költségek'!$C:$N,2,0),"")</f>
        <v/>
      </c>
      <c r="C144" s="250" t="str">
        <f>IFERROR(VLOOKUP($A144,'dologi költségek'!$C:$N,3,0),"")</f>
        <v/>
      </c>
      <c r="D144" s="250" t="str">
        <f>IFERROR(VLOOKUP($A144,'dologi költségek'!$C:$N,4,0),"")</f>
        <v/>
      </c>
      <c r="E144" s="251" t="str">
        <f>IFERROR(VLOOKUP($A144,'dologi költségek'!$C:$N,5,0),"")</f>
        <v/>
      </c>
      <c r="F144" s="252" t="str">
        <f>IFERROR(VLOOKUP($A144,'dologi költségek'!$C:$N,8,0),"")</f>
        <v/>
      </c>
      <c r="G144" s="252" t="str">
        <f>IFERROR(VLOOKUP($A144,'dologi költségek'!$C:$N,9,0),"")</f>
        <v/>
      </c>
      <c r="H144" s="252" t="str">
        <f>IFERROR(VLOOKUP($A144,'dologi költségek'!$C:$N,10,0),"")</f>
        <v/>
      </c>
      <c r="I144" s="259" t="str">
        <f>IF(A144="","",SUMIF('dologi költségek'!$C:$C,$A144,'dologi költségek'!M:M))</f>
        <v/>
      </c>
      <c r="J144" s="260" t="str">
        <f>IF(A144="","",SUMIF('dologi költségek'!$C:$C,$A144,'dologi költségek'!N:N))</f>
        <v/>
      </c>
      <c r="K144" s="261" t="str">
        <f t="shared" si="4"/>
        <v/>
      </c>
      <c r="L144" s="263" t="str">
        <f t="shared" si="5"/>
        <v/>
      </c>
    </row>
    <row r="145" spans="2:12" x14ac:dyDescent="0.25">
      <c r="B145" s="250" t="str">
        <f>IFERROR(VLOOKUP($A145,'dologi költségek'!$C:$N,2,0),"")</f>
        <v/>
      </c>
      <c r="C145" s="250" t="str">
        <f>IFERROR(VLOOKUP($A145,'dologi költségek'!$C:$N,3,0),"")</f>
        <v/>
      </c>
      <c r="D145" s="250" t="str">
        <f>IFERROR(VLOOKUP($A145,'dologi költségek'!$C:$N,4,0),"")</f>
        <v/>
      </c>
      <c r="E145" s="251" t="str">
        <f>IFERROR(VLOOKUP($A145,'dologi költségek'!$C:$N,5,0),"")</f>
        <v/>
      </c>
      <c r="F145" s="252" t="str">
        <f>IFERROR(VLOOKUP($A145,'dologi költségek'!$C:$N,8,0),"")</f>
        <v/>
      </c>
      <c r="G145" s="252" t="str">
        <f>IFERROR(VLOOKUP($A145,'dologi költségek'!$C:$N,9,0),"")</f>
        <v/>
      </c>
      <c r="H145" s="252" t="str">
        <f>IFERROR(VLOOKUP($A145,'dologi költségek'!$C:$N,10,0),"")</f>
        <v/>
      </c>
      <c r="I145" s="259" t="str">
        <f>IF(A145="","",SUMIF('dologi költségek'!$C:$C,$A145,'dologi költségek'!M:M))</f>
        <v/>
      </c>
      <c r="J145" s="260" t="str">
        <f>IF(A145="","",SUMIF('dologi költségek'!$C:$C,$A145,'dologi költségek'!N:N))</f>
        <v/>
      </c>
      <c r="K145" s="261" t="str">
        <f t="shared" si="4"/>
        <v/>
      </c>
      <c r="L145" s="263" t="str">
        <f t="shared" si="5"/>
        <v/>
      </c>
    </row>
    <row r="146" spans="2:12" x14ac:dyDescent="0.25">
      <c r="B146" s="250" t="str">
        <f>IFERROR(VLOOKUP($A146,'dologi költségek'!$C:$N,2,0),"")</f>
        <v/>
      </c>
      <c r="C146" s="250" t="str">
        <f>IFERROR(VLOOKUP($A146,'dologi költségek'!$C:$N,3,0),"")</f>
        <v/>
      </c>
      <c r="D146" s="250" t="str">
        <f>IFERROR(VLOOKUP($A146,'dologi költségek'!$C:$N,4,0),"")</f>
        <v/>
      </c>
      <c r="E146" s="251" t="str">
        <f>IFERROR(VLOOKUP($A146,'dologi költségek'!$C:$N,5,0),"")</f>
        <v/>
      </c>
      <c r="F146" s="252" t="str">
        <f>IFERROR(VLOOKUP($A146,'dologi költségek'!$C:$N,8,0),"")</f>
        <v/>
      </c>
      <c r="G146" s="252" t="str">
        <f>IFERROR(VLOOKUP($A146,'dologi költségek'!$C:$N,9,0),"")</f>
        <v/>
      </c>
      <c r="H146" s="252" t="str">
        <f>IFERROR(VLOOKUP($A146,'dologi költségek'!$C:$N,10,0),"")</f>
        <v/>
      </c>
      <c r="I146" s="259" t="str">
        <f>IF(A146="","",SUMIF('dologi költségek'!$C:$C,$A146,'dologi költségek'!M:M))</f>
        <v/>
      </c>
      <c r="J146" s="260" t="str">
        <f>IF(A146="","",SUMIF('dologi költségek'!$C:$C,$A146,'dologi költségek'!N:N))</f>
        <v/>
      </c>
      <c r="K146" s="261" t="str">
        <f t="shared" si="4"/>
        <v/>
      </c>
      <c r="L146" s="263" t="str">
        <f t="shared" si="5"/>
        <v/>
      </c>
    </row>
    <row r="147" spans="2:12" x14ac:dyDescent="0.25">
      <c r="B147" s="250" t="str">
        <f>IFERROR(VLOOKUP($A147,'dologi költségek'!$C:$N,2,0),"")</f>
        <v/>
      </c>
      <c r="C147" s="250" t="str">
        <f>IFERROR(VLOOKUP($A147,'dologi költségek'!$C:$N,3,0),"")</f>
        <v/>
      </c>
      <c r="D147" s="250" t="str">
        <f>IFERROR(VLOOKUP($A147,'dologi költségek'!$C:$N,4,0),"")</f>
        <v/>
      </c>
      <c r="E147" s="251" t="str">
        <f>IFERROR(VLOOKUP($A147,'dologi költségek'!$C:$N,5,0),"")</f>
        <v/>
      </c>
      <c r="F147" s="252" t="str">
        <f>IFERROR(VLOOKUP($A147,'dologi költségek'!$C:$N,8,0),"")</f>
        <v/>
      </c>
      <c r="G147" s="252" t="str">
        <f>IFERROR(VLOOKUP($A147,'dologi költségek'!$C:$N,9,0),"")</f>
        <v/>
      </c>
      <c r="H147" s="252" t="str">
        <f>IFERROR(VLOOKUP($A147,'dologi költségek'!$C:$N,10,0),"")</f>
        <v/>
      </c>
      <c r="I147" s="259" t="str">
        <f>IF(A147="","",SUMIF('dologi költségek'!$C:$C,$A147,'dologi költségek'!M:M))</f>
        <v/>
      </c>
      <c r="J147" s="260" t="str">
        <f>IF(A147="","",SUMIF('dologi költségek'!$C:$C,$A147,'dologi költségek'!N:N))</f>
        <v/>
      </c>
      <c r="K147" s="261" t="str">
        <f t="shared" si="4"/>
        <v/>
      </c>
      <c r="L147" s="263" t="str">
        <f t="shared" si="5"/>
        <v/>
      </c>
    </row>
    <row r="148" spans="2:12" x14ac:dyDescent="0.25">
      <c r="B148" s="250" t="str">
        <f>IFERROR(VLOOKUP($A148,'dologi költségek'!$C:$N,2,0),"")</f>
        <v/>
      </c>
      <c r="C148" s="250" t="str">
        <f>IFERROR(VLOOKUP($A148,'dologi költségek'!$C:$N,3,0),"")</f>
        <v/>
      </c>
      <c r="D148" s="250" t="str">
        <f>IFERROR(VLOOKUP($A148,'dologi költségek'!$C:$N,4,0),"")</f>
        <v/>
      </c>
      <c r="E148" s="251" t="str">
        <f>IFERROR(VLOOKUP($A148,'dologi költségek'!$C:$N,5,0),"")</f>
        <v/>
      </c>
      <c r="F148" s="252" t="str">
        <f>IFERROR(VLOOKUP($A148,'dologi költségek'!$C:$N,8,0),"")</f>
        <v/>
      </c>
      <c r="G148" s="252" t="str">
        <f>IFERROR(VLOOKUP($A148,'dologi költségek'!$C:$N,9,0),"")</f>
        <v/>
      </c>
      <c r="H148" s="252" t="str">
        <f>IFERROR(VLOOKUP($A148,'dologi költségek'!$C:$N,10,0),"")</f>
        <v/>
      </c>
      <c r="I148" s="259" t="str">
        <f>IF(A148="","",SUMIF('dologi költségek'!$C:$C,$A148,'dologi költségek'!M:M))</f>
        <v/>
      </c>
      <c r="J148" s="260" t="str">
        <f>IF(A148="","",SUMIF('dologi költségek'!$C:$C,$A148,'dologi költségek'!N:N))</f>
        <v/>
      </c>
      <c r="K148" s="261" t="str">
        <f t="shared" si="4"/>
        <v/>
      </c>
      <c r="L148" s="263" t="str">
        <f t="shared" si="5"/>
        <v/>
      </c>
    </row>
    <row r="149" spans="2:12" x14ac:dyDescent="0.25">
      <c r="B149" s="250" t="str">
        <f>IFERROR(VLOOKUP($A149,'dologi költségek'!$C:$N,2,0),"")</f>
        <v/>
      </c>
      <c r="C149" s="250" t="str">
        <f>IFERROR(VLOOKUP($A149,'dologi költségek'!$C:$N,3,0),"")</f>
        <v/>
      </c>
      <c r="D149" s="250" t="str">
        <f>IFERROR(VLOOKUP($A149,'dologi költségek'!$C:$N,4,0),"")</f>
        <v/>
      </c>
      <c r="E149" s="251" t="str">
        <f>IFERROR(VLOOKUP($A149,'dologi költségek'!$C:$N,5,0),"")</f>
        <v/>
      </c>
      <c r="F149" s="252" t="str">
        <f>IFERROR(VLOOKUP($A149,'dologi költségek'!$C:$N,8,0),"")</f>
        <v/>
      </c>
      <c r="G149" s="252" t="str">
        <f>IFERROR(VLOOKUP($A149,'dologi költségek'!$C:$N,9,0),"")</f>
        <v/>
      </c>
      <c r="H149" s="252" t="str">
        <f>IFERROR(VLOOKUP($A149,'dologi költségek'!$C:$N,10,0),"")</f>
        <v/>
      </c>
      <c r="I149" s="259" t="str">
        <f>IF(A149="","",SUMIF('dologi költségek'!$C:$C,$A149,'dologi költségek'!M:M))</f>
        <v/>
      </c>
      <c r="J149" s="260" t="str">
        <f>IF(A149="","",SUMIF('dologi költségek'!$C:$C,$A149,'dologi költségek'!N:N))</f>
        <v/>
      </c>
      <c r="K149" s="261" t="str">
        <f t="shared" si="4"/>
        <v/>
      </c>
      <c r="L149" s="263" t="str">
        <f t="shared" si="5"/>
        <v/>
      </c>
    </row>
    <row r="150" spans="2:12" x14ac:dyDescent="0.25">
      <c r="B150" s="250" t="str">
        <f>IFERROR(VLOOKUP($A150,'dologi költségek'!$C:$N,2,0),"")</f>
        <v/>
      </c>
      <c r="C150" s="250" t="str">
        <f>IFERROR(VLOOKUP($A150,'dologi költségek'!$C:$N,3,0),"")</f>
        <v/>
      </c>
      <c r="D150" s="250" t="str">
        <f>IFERROR(VLOOKUP($A150,'dologi költségek'!$C:$N,4,0),"")</f>
        <v/>
      </c>
      <c r="E150" s="251" t="str">
        <f>IFERROR(VLOOKUP($A150,'dologi költségek'!$C:$N,5,0),"")</f>
        <v/>
      </c>
      <c r="F150" s="252" t="str">
        <f>IFERROR(VLOOKUP($A150,'dologi költségek'!$C:$N,8,0),"")</f>
        <v/>
      </c>
      <c r="G150" s="252" t="str">
        <f>IFERROR(VLOOKUP($A150,'dologi költségek'!$C:$N,9,0),"")</f>
        <v/>
      </c>
      <c r="H150" s="252" t="str">
        <f>IFERROR(VLOOKUP($A150,'dologi költségek'!$C:$N,10,0),"")</f>
        <v/>
      </c>
      <c r="I150" s="259" t="str">
        <f>IF(A150="","",SUMIF('dologi költségek'!$C:$C,$A150,'dologi költségek'!M:M))</f>
        <v/>
      </c>
      <c r="J150" s="260" t="str">
        <f>IF(A150="","",SUMIF('dologi költségek'!$C:$C,$A150,'dologi költségek'!N:N))</f>
        <v/>
      </c>
      <c r="K150" s="261" t="str">
        <f t="shared" si="4"/>
        <v/>
      </c>
      <c r="L150" s="263" t="str">
        <f t="shared" si="5"/>
        <v/>
      </c>
    </row>
    <row r="151" spans="2:12" x14ac:dyDescent="0.25">
      <c r="B151" s="250" t="str">
        <f>IFERROR(VLOOKUP($A151,'dologi költségek'!$C:$N,2,0),"")</f>
        <v/>
      </c>
      <c r="C151" s="250" t="str">
        <f>IFERROR(VLOOKUP($A151,'dologi költségek'!$C:$N,3,0),"")</f>
        <v/>
      </c>
      <c r="D151" s="250" t="str">
        <f>IFERROR(VLOOKUP($A151,'dologi költségek'!$C:$N,4,0),"")</f>
        <v/>
      </c>
      <c r="E151" s="251" t="str">
        <f>IFERROR(VLOOKUP($A151,'dologi költségek'!$C:$N,5,0),"")</f>
        <v/>
      </c>
      <c r="F151" s="252" t="str">
        <f>IFERROR(VLOOKUP($A151,'dologi költségek'!$C:$N,8,0),"")</f>
        <v/>
      </c>
      <c r="G151" s="252" t="str">
        <f>IFERROR(VLOOKUP($A151,'dologi költségek'!$C:$N,9,0),"")</f>
        <v/>
      </c>
      <c r="H151" s="252" t="str">
        <f>IFERROR(VLOOKUP($A151,'dologi költségek'!$C:$N,10,0),"")</f>
        <v/>
      </c>
      <c r="I151" s="259" t="str">
        <f>IF(A151="","",SUMIF('dologi költségek'!$C:$C,$A151,'dologi költségek'!M:M))</f>
        <v/>
      </c>
      <c r="J151" s="260" t="str">
        <f>IF(A151="","",SUMIF('dologi költségek'!$C:$C,$A151,'dologi költségek'!N:N))</f>
        <v/>
      </c>
      <c r="K151" s="261" t="str">
        <f t="shared" si="4"/>
        <v/>
      </c>
      <c r="L151" s="263" t="str">
        <f t="shared" si="5"/>
        <v/>
      </c>
    </row>
    <row r="152" spans="2:12" x14ac:dyDescent="0.25">
      <c r="B152" s="250" t="str">
        <f>IFERROR(VLOOKUP($A152,'dologi költségek'!$C:$N,2,0),"")</f>
        <v/>
      </c>
      <c r="C152" s="250" t="str">
        <f>IFERROR(VLOOKUP($A152,'dologi költségek'!$C:$N,3,0),"")</f>
        <v/>
      </c>
      <c r="D152" s="250" t="str">
        <f>IFERROR(VLOOKUP($A152,'dologi költségek'!$C:$N,4,0),"")</f>
        <v/>
      </c>
      <c r="E152" s="251" t="str">
        <f>IFERROR(VLOOKUP($A152,'dologi költségek'!$C:$N,5,0),"")</f>
        <v/>
      </c>
      <c r="F152" s="252" t="str">
        <f>IFERROR(VLOOKUP($A152,'dologi költségek'!$C:$N,8,0),"")</f>
        <v/>
      </c>
      <c r="G152" s="252" t="str">
        <f>IFERROR(VLOOKUP($A152,'dologi költségek'!$C:$N,9,0),"")</f>
        <v/>
      </c>
      <c r="H152" s="252" t="str">
        <f>IFERROR(VLOOKUP($A152,'dologi költségek'!$C:$N,10,0),"")</f>
        <v/>
      </c>
      <c r="I152" s="259" t="str">
        <f>IF(A152="","",SUMIF('dologi költségek'!$C:$C,$A152,'dologi költségek'!M:M))</f>
        <v/>
      </c>
      <c r="J152" s="260" t="str">
        <f>IF(A152="","",SUMIF('dologi költségek'!$C:$C,$A152,'dologi költségek'!N:N))</f>
        <v/>
      </c>
      <c r="K152" s="261" t="str">
        <f t="shared" si="4"/>
        <v/>
      </c>
      <c r="L152" s="263" t="str">
        <f t="shared" si="5"/>
        <v/>
      </c>
    </row>
    <row r="153" spans="2:12" x14ac:dyDescent="0.25">
      <c r="B153" s="250" t="str">
        <f>IFERROR(VLOOKUP($A153,'dologi költségek'!$C:$N,2,0),"")</f>
        <v/>
      </c>
      <c r="C153" s="250" t="str">
        <f>IFERROR(VLOOKUP($A153,'dologi költségek'!$C:$N,3,0),"")</f>
        <v/>
      </c>
      <c r="D153" s="250" t="str">
        <f>IFERROR(VLOOKUP($A153,'dologi költségek'!$C:$N,4,0),"")</f>
        <v/>
      </c>
      <c r="E153" s="251" t="str">
        <f>IFERROR(VLOOKUP($A153,'dologi költségek'!$C:$N,5,0),"")</f>
        <v/>
      </c>
      <c r="F153" s="252" t="str">
        <f>IFERROR(VLOOKUP($A153,'dologi költségek'!$C:$N,8,0),"")</f>
        <v/>
      </c>
      <c r="G153" s="252" t="str">
        <f>IFERROR(VLOOKUP($A153,'dologi költségek'!$C:$N,9,0),"")</f>
        <v/>
      </c>
      <c r="H153" s="252" t="str">
        <f>IFERROR(VLOOKUP($A153,'dologi költségek'!$C:$N,10,0),"")</f>
        <v/>
      </c>
      <c r="I153" s="259" t="str">
        <f>IF(A153="","",SUMIF('dologi költségek'!$C:$C,$A153,'dologi költségek'!M:M))</f>
        <v/>
      </c>
      <c r="J153" s="260" t="str">
        <f>IF(A153="","",SUMIF('dologi költségek'!$C:$C,$A153,'dologi költségek'!N:N))</f>
        <v/>
      </c>
      <c r="K153" s="261" t="str">
        <f t="shared" si="4"/>
        <v/>
      </c>
      <c r="L153" s="263" t="str">
        <f t="shared" si="5"/>
        <v/>
      </c>
    </row>
    <row r="154" spans="2:12" x14ac:dyDescent="0.25">
      <c r="B154" s="250" t="str">
        <f>IFERROR(VLOOKUP($A154,'dologi költségek'!$C:$N,2,0),"")</f>
        <v/>
      </c>
      <c r="C154" s="250" t="str">
        <f>IFERROR(VLOOKUP($A154,'dologi költségek'!$C:$N,3,0),"")</f>
        <v/>
      </c>
      <c r="D154" s="250" t="str">
        <f>IFERROR(VLOOKUP($A154,'dologi költségek'!$C:$N,4,0),"")</f>
        <v/>
      </c>
      <c r="E154" s="251" t="str">
        <f>IFERROR(VLOOKUP($A154,'dologi költségek'!$C:$N,5,0),"")</f>
        <v/>
      </c>
      <c r="F154" s="252" t="str">
        <f>IFERROR(VLOOKUP($A154,'dologi költségek'!$C:$N,8,0),"")</f>
        <v/>
      </c>
      <c r="G154" s="252" t="str">
        <f>IFERROR(VLOOKUP($A154,'dologi költségek'!$C:$N,9,0),"")</f>
        <v/>
      </c>
      <c r="H154" s="252" t="str">
        <f>IFERROR(VLOOKUP($A154,'dologi költségek'!$C:$N,10,0),"")</f>
        <v/>
      </c>
      <c r="I154" s="259" t="str">
        <f>IF(A154="","",SUMIF('dologi költségek'!$C:$C,$A154,'dologi költségek'!M:M))</f>
        <v/>
      </c>
      <c r="J154" s="260" t="str">
        <f>IF(A154="","",SUMIF('dologi költségek'!$C:$C,$A154,'dologi költségek'!N:N))</f>
        <v/>
      </c>
      <c r="K154" s="261" t="str">
        <f t="shared" si="4"/>
        <v/>
      </c>
      <c r="L154" s="263" t="str">
        <f t="shared" si="5"/>
        <v/>
      </c>
    </row>
    <row r="155" spans="2:12" x14ac:dyDescent="0.25">
      <c r="B155" s="250" t="str">
        <f>IFERROR(VLOOKUP($A155,'dologi költségek'!$C:$N,2,0),"")</f>
        <v/>
      </c>
      <c r="C155" s="250" t="str">
        <f>IFERROR(VLOOKUP($A155,'dologi költségek'!$C:$N,3,0),"")</f>
        <v/>
      </c>
      <c r="D155" s="250" t="str">
        <f>IFERROR(VLOOKUP($A155,'dologi költségek'!$C:$N,4,0),"")</f>
        <v/>
      </c>
      <c r="E155" s="251" t="str">
        <f>IFERROR(VLOOKUP($A155,'dologi költségek'!$C:$N,5,0),"")</f>
        <v/>
      </c>
      <c r="F155" s="252" t="str">
        <f>IFERROR(VLOOKUP($A155,'dologi költségek'!$C:$N,8,0),"")</f>
        <v/>
      </c>
      <c r="G155" s="252" t="str">
        <f>IFERROR(VLOOKUP($A155,'dologi költségek'!$C:$N,9,0),"")</f>
        <v/>
      </c>
      <c r="H155" s="252" t="str">
        <f>IFERROR(VLOOKUP($A155,'dologi költségek'!$C:$N,10,0),"")</f>
        <v/>
      </c>
      <c r="I155" s="259" t="str">
        <f>IF(A155="","",SUMIF('dologi költségek'!$C:$C,$A155,'dologi költségek'!M:M))</f>
        <v/>
      </c>
      <c r="J155" s="260" t="str">
        <f>IF(A155="","",SUMIF('dologi költségek'!$C:$C,$A155,'dologi költségek'!N:N))</f>
        <v/>
      </c>
      <c r="K155" s="261" t="str">
        <f t="shared" si="4"/>
        <v/>
      </c>
      <c r="L155" s="263" t="str">
        <f t="shared" si="5"/>
        <v/>
      </c>
    </row>
    <row r="156" spans="2:12" x14ac:dyDescent="0.25">
      <c r="B156" s="250" t="str">
        <f>IFERROR(VLOOKUP($A156,'dologi költségek'!$C:$N,2,0),"")</f>
        <v/>
      </c>
      <c r="C156" s="250" t="str">
        <f>IFERROR(VLOOKUP($A156,'dologi költségek'!$C:$N,3,0),"")</f>
        <v/>
      </c>
      <c r="D156" s="250" t="str">
        <f>IFERROR(VLOOKUP($A156,'dologi költségek'!$C:$N,4,0),"")</f>
        <v/>
      </c>
      <c r="E156" s="251" t="str">
        <f>IFERROR(VLOOKUP($A156,'dologi költségek'!$C:$N,5,0),"")</f>
        <v/>
      </c>
      <c r="F156" s="252" t="str">
        <f>IFERROR(VLOOKUP($A156,'dologi költségek'!$C:$N,8,0),"")</f>
        <v/>
      </c>
      <c r="G156" s="252" t="str">
        <f>IFERROR(VLOOKUP($A156,'dologi költségek'!$C:$N,9,0),"")</f>
        <v/>
      </c>
      <c r="H156" s="252" t="str">
        <f>IFERROR(VLOOKUP($A156,'dologi költségek'!$C:$N,10,0),"")</f>
        <v/>
      </c>
      <c r="I156" s="259" t="str">
        <f>IF(A156="","",SUMIF('dologi költségek'!$C:$C,$A156,'dologi költségek'!M:M))</f>
        <v/>
      </c>
      <c r="J156" s="260" t="str">
        <f>IF(A156="","",SUMIF('dologi költségek'!$C:$C,$A156,'dologi költségek'!N:N))</f>
        <v/>
      </c>
      <c r="K156" s="261" t="str">
        <f t="shared" si="4"/>
        <v/>
      </c>
      <c r="L156" s="263" t="str">
        <f t="shared" si="5"/>
        <v/>
      </c>
    </row>
    <row r="157" spans="2:12" x14ac:dyDescent="0.25">
      <c r="B157" s="250" t="str">
        <f>IFERROR(VLOOKUP($A157,'dologi költségek'!$C:$N,2,0),"")</f>
        <v/>
      </c>
      <c r="C157" s="250" t="str">
        <f>IFERROR(VLOOKUP($A157,'dologi költségek'!$C:$N,3,0),"")</f>
        <v/>
      </c>
      <c r="D157" s="250" t="str">
        <f>IFERROR(VLOOKUP($A157,'dologi költségek'!$C:$N,4,0),"")</f>
        <v/>
      </c>
      <c r="E157" s="251" t="str">
        <f>IFERROR(VLOOKUP($A157,'dologi költségek'!$C:$N,5,0),"")</f>
        <v/>
      </c>
      <c r="F157" s="252" t="str">
        <f>IFERROR(VLOOKUP($A157,'dologi költségek'!$C:$N,8,0),"")</f>
        <v/>
      </c>
      <c r="G157" s="252" t="str">
        <f>IFERROR(VLOOKUP($A157,'dologi költségek'!$C:$N,9,0),"")</f>
        <v/>
      </c>
      <c r="H157" s="252" t="str">
        <f>IFERROR(VLOOKUP($A157,'dologi költségek'!$C:$N,10,0),"")</f>
        <v/>
      </c>
      <c r="I157" s="259" t="str">
        <f>IF(A157="","",SUMIF('dologi költségek'!$C:$C,$A157,'dologi költségek'!M:M))</f>
        <v/>
      </c>
      <c r="J157" s="260" t="str">
        <f>IF(A157="","",SUMIF('dologi költségek'!$C:$C,$A157,'dologi költségek'!N:N))</f>
        <v/>
      </c>
      <c r="K157" s="261" t="str">
        <f t="shared" si="4"/>
        <v/>
      </c>
      <c r="L157" s="263" t="str">
        <f t="shared" si="5"/>
        <v/>
      </c>
    </row>
    <row r="158" spans="2:12" x14ac:dyDescent="0.25">
      <c r="B158" s="250" t="str">
        <f>IFERROR(VLOOKUP($A158,'dologi költségek'!$C:$N,2,0),"")</f>
        <v/>
      </c>
      <c r="C158" s="250" t="str">
        <f>IFERROR(VLOOKUP($A158,'dologi költségek'!$C:$N,3,0),"")</f>
        <v/>
      </c>
      <c r="D158" s="250" t="str">
        <f>IFERROR(VLOOKUP($A158,'dologi költségek'!$C:$N,4,0),"")</f>
        <v/>
      </c>
      <c r="E158" s="251" t="str">
        <f>IFERROR(VLOOKUP($A158,'dologi költségek'!$C:$N,5,0),"")</f>
        <v/>
      </c>
      <c r="F158" s="252" t="str">
        <f>IFERROR(VLOOKUP($A158,'dologi költségek'!$C:$N,8,0),"")</f>
        <v/>
      </c>
      <c r="G158" s="252" t="str">
        <f>IFERROR(VLOOKUP($A158,'dologi költségek'!$C:$N,9,0),"")</f>
        <v/>
      </c>
      <c r="H158" s="252" t="str">
        <f>IFERROR(VLOOKUP($A158,'dologi költségek'!$C:$N,10,0),"")</f>
        <v/>
      </c>
      <c r="I158" s="259" t="str">
        <f>IF(A158="","",SUMIF('dologi költségek'!$C:$C,$A158,'dologi költségek'!M:M))</f>
        <v/>
      </c>
      <c r="J158" s="260" t="str">
        <f>IF(A158="","",SUMIF('dologi költségek'!$C:$C,$A158,'dologi költségek'!N:N))</f>
        <v/>
      </c>
      <c r="K158" s="261" t="str">
        <f t="shared" si="4"/>
        <v/>
      </c>
      <c r="L158" s="263" t="str">
        <f t="shared" si="5"/>
        <v/>
      </c>
    </row>
    <row r="159" spans="2:12" x14ac:dyDescent="0.25">
      <c r="B159" s="250" t="str">
        <f>IFERROR(VLOOKUP($A159,'dologi költségek'!$C:$N,2,0),"")</f>
        <v/>
      </c>
      <c r="C159" s="250" t="str">
        <f>IFERROR(VLOOKUP($A159,'dologi költségek'!$C:$N,3,0),"")</f>
        <v/>
      </c>
      <c r="D159" s="250" t="str">
        <f>IFERROR(VLOOKUP($A159,'dologi költségek'!$C:$N,4,0),"")</f>
        <v/>
      </c>
      <c r="E159" s="251" t="str">
        <f>IFERROR(VLOOKUP($A159,'dologi költségek'!$C:$N,5,0),"")</f>
        <v/>
      </c>
      <c r="F159" s="252" t="str">
        <f>IFERROR(VLOOKUP($A159,'dologi költségek'!$C:$N,8,0),"")</f>
        <v/>
      </c>
      <c r="G159" s="252" t="str">
        <f>IFERROR(VLOOKUP($A159,'dologi költségek'!$C:$N,9,0),"")</f>
        <v/>
      </c>
      <c r="H159" s="252" t="str">
        <f>IFERROR(VLOOKUP($A159,'dologi költségek'!$C:$N,10,0),"")</f>
        <v/>
      </c>
      <c r="I159" s="259" t="str">
        <f>IF(A159="","",SUMIF('dologi költségek'!$C:$C,$A159,'dologi költségek'!M:M))</f>
        <v/>
      </c>
      <c r="J159" s="260" t="str">
        <f>IF(A159="","",SUMIF('dologi költségek'!$C:$C,$A159,'dologi költségek'!N:N))</f>
        <v/>
      </c>
      <c r="K159" s="261" t="str">
        <f t="shared" si="4"/>
        <v/>
      </c>
      <c r="L159" s="263" t="str">
        <f t="shared" si="5"/>
        <v/>
      </c>
    </row>
    <row r="160" spans="2:12" x14ac:dyDescent="0.25">
      <c r="B160" s="250" t="str">
        <f>IFERROR(VLOOKUP($A160,'dologi költségek'!$C:$N,2,0),"")</f>
        <v/>
      </c>
      <c r="C160" s="250" t="str">
        <f>IFERROR(VLOOKUP($A160,'dologi költségek'!$C:$N,3,0),"")</f>
        <v/>
      </c>
      <c r="D160" s="250" t="str">
        <f>IFERROR(VLOOKUP($A160,'dologi költségek'!$C:$N,4,0),"")</f>
        <v/>
      </c>
      <c r="E160" s="251" t="str">
        <f>IFERROR(VLOOKUP($A160,'dologi költségek'!$C:$N,5,0),"")</f>
        <v/>
      </c>
      <c r="F160" s="252" t="str">
        <f>IFERROR(VLOOKUP($A160,'dologi költségek'!$C:$N,8,0),"")</f>
        <v/>
      </c>
      <c r="G160" s="252" t="str">
        <f>IFERROR(VLOOKUP($A160,'dologi költségek'!$C:$N,9,0),"")</f>
        <v/>
      </c>
      <c r="H160" s="252" t="str">
        <f>IFERROR(VLOOKUP($A160,'dologi költségek'!$C:$N,10,0),"")</f>
        <v/>
      </c>
      <c r="I160" s="259" t="str">
        <f>IF(A160="","",SUMIF('dologi költségek'!$C:$C,$A160,'dologi költségek'!M:M))</f>
        <v/>
      </c>
      <c r="J160" s="260" t="str">
        <f>IF(A160="","",SUMIF('dologi költségek'!$C:$C,$A160,'dologi költségek'!N:N))</f>
        <v/>
      </c>
      <c r="K160" s="261" t="str">
        <f t="shared" si="4"/>
        <v/>
      </c>
      <c r="L160" s="263" t="str">
        <f t="shared" si="5"/>
        <v/>
      </c>
    </row>
    <row r="161" spans="2:12" x14ac:dyDescent="0.25">
      <c r="B161" s="250" t="str">
        <f>IFERROR(VLOOKUP($A161,'dologi költségek'!$C:$N,2,0),"")</f>
        <v/>
      </c>
      <c r="C161" s="250" t="str">
        <f>IFERROR(VLOOKUP($A161,'dologi költségek'!$C:$N,3,0),"")</f>
        <v/>
      </c>
      <c r="D161" s="250" t="str">
        <f>IFERROR(VLOOKUP($A161,'dologi költségek'!$C:$N,4,0),"")</f>
        <v/>
      </c>
      <c r="E161" s="251" t="str">
        <f>IFERROR(VLOOKUP($A161,'dologi költségek'!$C:$N,5,0),"")</f>
        <v/>
      </c>
      <c r="F161" s="252" t="str">
        <f>IFERROR(VLOOKUP($A161,'dologi költségek'!$C:$N,8,0),"")</f>
        <v/>
      </c>
      <c r="G161" s="252" t="str">
        <f>IFERROR(VLOOKUP($A161,'dologi költségek'!$C:$N,9,0),"")</f>
        <v/>
      </c>
      <c r="H161" s="252" t="str">
        <f>IFERROR(VLOOKUP($A161,'dologi költségek'!$C:$N,10,0),"")</f>
        <v/>
      </c>
      <c r="I161" s="259" t="str">
        <f>IF(A161="","",SUMIF('dologi költségek'!$C:$C,$A161,'dologi költségek'!M:M))</f>
        <v/>
      </c>
      <c r="J161" s="260" t="str">
        <f>IF(A161="","",SUMIF('dologi költségek'!$C:$C,$A161,'dologi költségek'!N:N))</f>
        <v/>
      </c>
      <c r="K161" s="261" t="str">
        <f t="shared" si="4"/>
        <v/>
      </c>
      <c r="L161" s="263" t="str">
        <f t="shared" si="5"/>
        <v/>
      </c>
    </row>
    <row r="162" spans="2:12" x14ac:dyDescent="0.25">
      <c r="B162" s="250" t="str">
        <f>IFERROR(VLOOKUP($A162,'dologi költségek'!$C:$N,2,0),"")</f>
        <v/>
      </c>
      <c r="C162" s="250" t="str">
        <f>IFERROR(VLOOKUP($A162,'dologi költségek'!$C:$N,3,0),"")</f>
        <v/>
      </c>
      <c r="D162" s="250" t="str">
        <f>IFERROR(VLOOKUP($A162,'dologi költségek'!$C:$N,4,0),"")</f>
        <v/>
      </c>
      <c r="E162" s="251" t="str">
        <f>IFERROR(VLOOKUP($A162,'dologi költségek'!$C:$N,5,0),"")</f>
        <v/>
      </c>
      <c r="F162" s="252" t="str">
        <f>IFERROR(VLOOKUP($A162,'dologi költségek'!$C:$N,8,0),"")</f>
        <v/>
      </c>
      <c r="G162" s="252" t="str">
        <f>IFERROR(VLOOKUP($A162,'dologi költségek'!$C:$N,9,0),"")</f>
        <v/>
      </c>
      <c r="H162" s="252" t="str">
        <f>IFERROR(VLOOKUP($A162,'dologi költségek'!$C:$N,10,0),"")</f>
        <v/>
      </c>
      <c r="I162" s="259" t="str">
        <f>IF(A162="","",SUMIF('dologi költségek'!$C:$C,$A162,'dologi költségek'!M:M))</f>
        <v/>
      </c>
      <c r="J162" s="260" t="str">
        <f>IF(A162="","",SUMIF('dologi költségek'!$C:$C,$A162,'dologi költségek'!N:N))</f>
        <v/>
      </c>
      <c r="K162" s="261" t="str">
        <f t="shared" si="4"/>
        <v/>
      </c>
      <c r="L162" s="263" t="str">
        <f t="shared" si="5"/>
        <v/>
      </c>
    </row>
    <row r="163" spans="2:12" x14ac:dyDescent="0.25">
      <c r="B163" s="250" t="str">
        <f>IFERROR(VLOOKUP($A163,'dologi költségek'!$C:$N,2,0),"")</f>
        <v/>
      </c>
      <c r="C163" s="250" t="str">
        <f>IFERROR(VLOOKUP($A163,'dologi költségek'!$C:$N,3,0),"")</f>
        <v/>
      </c>
      <c r="D163" s="250" t="str">
        <f>IFERROR(VLOOKUP($A163,'dologi költségek'!$C:$N,4,0),"")</f>
        <v/>
      </c>
      <c r="E163" s="251" t="str">
        <f>IFERROR(VLOOKUP($A163,'dologi költségek'!$C:$N,5,0),"")</f>
        <v/>
      </c>
      <c r="F163" s="252" t="str">
        <f>IFERROR(VLOOKUP($A163,'dologi költségek'!$C:$N,8,0),"")</f>
        <v/>
      </c>
      <c r="G163" s="252" t="str">
        <f>IFERROR(VLOOKUP($A163,'dologi költségek'!$C:$N,9,0),"")</f>
        <v/>
      </c>
      <c r="H163" s="252" t="str">
        <f>IFERROR(VLOOKUP($A163,'dologi költségek'!$C:$N,10,0),"")</f>
        <v/>
      </c>
      <c r="I163" s="259" t="str">
        <f>IF(A163="","",SUMIF('dologi költségek'!$C:$C,$A163,'dologi költségek'!M:M))</f>
        <v/>
      </c>
      <c r="J163" s="260" t="str">
        <f>IF(A163="","",SUMIF('dologi költségek'!$C:$C,$A163,'dologi költségek'!N:N))</f>
        <v/>
      </c>
      <c r="K163" s="261" t="str">
        <f t="shared" si="4"/>
        <v/>
      </c>
      <c r="L163" s="263" t="str">
        <f t="shared" si="5"/>
        <v/>
      </c>
    </row>
    <row r="164" spans="2:12" x14ac:dyDescent="0.25">
      <c r="B164" s="250" t="str">
        <f>IFERROR(VLOOKUP($A164,'dologi költségek'!$C:$N,2,0),"")</f>
        <v/>
      </c>
      <c r="C164" s="250" t="str">
        <f>IFERROR(VLOOKUP($A164,'dologi költségek'!$C:$N,3,0),"")</f>
        <v/>
      </c>
      <c r="D164" s="250" t="str">
        <f>IFERROR(VLOOKUP($A164,'dologi költségek'!$C:$N,4,0),"")</f>
        <v/>
      </c>
      <c r="E164" s="251" t="str">
        <f>IFERROR(VLOOKUP($A164,'dologi költségek'!$C:$N,5,0),"")</f>
        <v/>
      </c>
      <c r="F164" s="252" t="str">
        <f>IFERROR(VLOOKUP($A164,'dologi költségek'!$C:$N,8,0),"")</f>
        <v/>
      </c>
      <c r="G164" s="252" t="str">
        <f>IFERROR(VLOOKUP($A164,'dologi költségek'!$C:$N,9,0),"")</f>
        <v/>
      </c>
      <c r="H164" s="252" t="str">
        <f>IFERROR(VLOOKUP($A164,'dologi költségek'!$C:$N,10,0),"")</f>
        <v/>
      </c>
      <c r="I164" s="259" t="str">
        <f>IF(A164="","",SUMIF('dologi költségek'!$C:$C,$A164,'dologi költségek'!M:M))</f>
        <v/>
      </c>
      <c r="J164" s="260" t="str">
        <f>IF(A164="","",SUMIF('dologi költségek'!$C:$C,$A164,'dologi költségek'!N:N))</f>
        <v/>
      </c>
      <c r="K164" s="261" t="str">
        <f t="shared" si="4"/>
        <v/>
      </c>
      <c r="L164" s="263" t="str">
        <f t="shared" si="5"/>
        <v/>
      </c>
    </row>
    <row r="165" spans="2:12" x14ac:dyDescent="0.25">
      <c r="B165" s="250" t="str">
        <f>IFERROR(VLOOKUP($A165,'dologi költségek'!$C:$N,2,0),"")</f>
        <v/>
      </c>
      <c r="C165" s="250" t="str">
        <f>IFERROR(VLOOKUP($A165,'dologi költségek'!$C:$N,3,0),"")</f>
        <v/>
      </c>
      <c r="D165" s="250" t="str">
        <f>IFERROR(VLOOKUP($A165,'dologi költségek'!$C:$N,4,0),"")</f>
        <v/>
      </c>
      <c r="E165" s="251" t="str">
        <f>IFERROR(VLOOKUP($A165,'dologi költségek'!$C:$N,5,0),"")</f>
        <v/>
      </c>
      <c r="F165" s="252" t="str">
        <f>IFERROR(VLOOKUP($A165,'dologi költségek'!$C:$N,8,0),"")</f>
        <v/>
      </c>
      <c r="G165" s="252" t="str">
        <f>IFERROR(VLOOKUP($A165,'dologi költségek'!$C:$N,9,0),"")</f>
        <v/>
      </c>
      <c r="H165" s="252" t="str">
        <f>IFERROR(VLOOKUP($A165,'dologi költségek'!$C:$N,10,0),"")</f>
        <v/>
      </c>
      <c r="I165" s="259" t="str">
        <f>IF(A165="","",SUMIF('dologi költségek'!$C:$C,$A165,'dologi költségek'!M:M))</f>
        <v/>
      </c>
      <c r="J165" s="260" t="str">
        <f>IF(A165="","",SUMIF('dologi költségek'!$C:$C,$A165,'dologi költségek'!N:N))</f>
        <v/>
      </c>
      <c r="K165" s="261" t="str">
        <f t="shared" si="4"/>
        <v/>
      </c>
      <c r="L165" s="263" t="str">
        <f t="shared" si="5"/>
        <v/>
      </c>
    </row>
    <row r="166" spans="2:12" x14ac:dyDescent="0.25">
      <c r="B166" s="250" t="str">
        <f>IFERROR(VLOOKUP($A166,'dologi költségek'!$C:$N,2,0),"")</f>
        <v/>
      </c>
      <c r="C166" s="250" t="str">
        <f>IFERROR(VLOOKUP($A166,'dologi költségek'!$C:$N,3,0),"")</f>
        <v/>
      </c>
      <c r="D166" s="250" t="str">
        <f>IFERROR(VLOOKUP($A166,'dologi költségek'!$C:$N,4,0),"")</f>
        <v/>
      </c>
      <c r="E166" s="251" t="str">
        <f>IFERROR(VLOOKUP($A166,'dologi költségek'!$C:$N,5,0),"")</f>
        <v/>
      </c>
      <c r="F166" s="252" t="str">
        <f>IFERROR(VLOOKUP($A166,'dologi költségek'!$C:$N,8,0),"")</f>
        <v/>
      </c>
      <c r="G166" s="252" t="str">
        <f>IFERROR(VLOOKUP($A166,'dologi költségek'!$C:$N,9,0),"")</f>
        <v/>
      </c>
      <c r="H166" s="252" t="str">
        <f>IFERROR(VLOOKUP($A166,'dologi költségek'!$C:$N,10,0),"")</f>
        <v/>
      </c>
      <c r="I166" s="259" t="str">
        <f>IF(A166="","",SUMIF('dologi költségek'!$C:$C,$A166,'dologi költségek'!M:M))</f>
        <v/>
      </c>
      <c r="J166" s="260" t="str">
        <f>IF(A166="","",SUMIF('dologi költségek'!$C:$C,$A166,'dologi költségek'!N:N))</f>
        <v/>
      </c>
      <c r="K166" s="261" t="str">
        <f t="shared" si="4"/>
        <v/>
      </c>
      <c r="L166" s="263" t="str">
        <f t="shared" si="5"/>
        <v/>
      </c>
    </row>
    <row r="167" spans="2:12" x14ac:dyDescent="0.25">
      <c r="B167" s="250" t="str">
        <f>IFERROR(VLOOKUP($A167,'dologi költségek'!$C:$N,2,0),"")</f>
        <v/>
      </c>
      <c r="C167" s="250" t="str">
        <f>IFERROR(VLOOKUP($A167,'dologi költségek'!$C:$N,3,0),"")</f>
        <v/>
      </c>
      <c r="D167" s="250" t="str">
        <f>IFERROR(VLOOKUP($A167,'dologi költségek'!$C:$N,4,0),"")</f>
        <v/>
      </c>
      <c r="E167" s="251" t="str">
        <f>IFERROR(VLOOKUP($A167,'dologi költségek'!$C:$N,5,0),"")</f>
        <v/>
      </c>
      <c r="F167" s="252" t="str">
        <f>IFERROR(VLOOKUP($A167,'dologi költségek'!$C:$N,8,0),"")</f>
        <v/>
      </c>
      <c r="G167" s="252" t="str">
        <f>IFERROR(VLOOKUP($A167,'dologi költségek'!$C:$N,9,0),"")</f>
        <v/>
      </c>
      <c r="H167" s="252" t="str">
        <f>IFERROR(VLOOKUP($A167,'dologi költségek'!$C:$N,10,0),"")</f>
        <v/>
      </c>
      <c r="I167" s="259" t="str">
        <f>IF(A167="","",SUMIF('dologi költségek'!$C:$C,$A167,'dologi költségek'!M:M))</f>
        <v/>
      </c>
      <c r="J167" s="260" t="str">
        <f>IF(A167="","",SUMIF('dologi költségek'!$C:$C,$A167,'dologi költségek'!N:N))</f>
        <v/>
      </c>
      <c r="K167" s="261" t="str">
        <f t="shared" si="4"/>
        <v/>
      </c>
      <c r="L167" s="263" t="str">
        <f t="shared" si="5"/>
        <v/>
      </c>
    </row>
    <row r="168" spans="2:12" x14ac:dyDescent="0.25">
      <c r="B168" s="250" t="str">
        <f>IFERROR(VLOOKUP($A168,'dologi költségek'!$C:$N,2,0),"")</f>
        <v/>
      </c>
      <c r="C168" s="250" t="str">
        <f>IFERROR(VLOOKUP($A168,'dologi költségek'!$C:$N,3,0),"")</f>
        <v/>
      </c>
      <c r="D168" s="250" t="str">
        <f>IFERROR(VLOOKUP($A168,'dologi költségek'!$C:$N,4,0),"")</f>
        <v/>
      </c>
      <c r="E168" s="251" t="str">
        <f>IFERROR(VLOOKUP($A168,'dologi költségek'!$C:$N,5,0),"")</f>
        <v/>
      </c>
      <c r="F168" s="252" t="str">
        <f>IFERROR(VLOOKUP($A168,'dologi költségek'!$C:$N,8,0),"")</f>
        <v/>
      </c>
      <c r="G168" s="252" t="str">
        <f>IFERROR(VLOOKUP($A168,'dologi költségek'!$C:$N,9,0),"")</f>
        <v/>
      </c>
      <c r="H168" s="252" t="str">
        <f>IFERROR(VLOOKUP($A168,'dologi költségek'!$C:$N,10,0),"")</f>
        <v/>
      </c>
      <c r="I168" s="259" t="str">
        <f>IF(A168="","",SUMIF('dologi költségek'!$C:$C,$A168,'dologi költségek'!M:M))</f>
        <v/>
      </c>
      <c r="J168" s="260" t="str">
        <f>IF(A168="","",SUMIF('dologi költségek'!$C:$C,$A168,'dologi költségek'!N:N))</f>
        <v/>
      </c>
      <c r="K168" s="261" t="str">
        <f t="shared" si="4"/>
        <v/>
      </c>
      <c r="L168" s="263" t="str">
        <f t="shared" si="5"/>
        <v/>
      </c>
    </row>
    <row r="169" spans="2:12" x14ac:dyDescent="0.25">
      <c r="B169" s="250" t="str">
        <f>IFERROR(VLOOKUP($A169,'dologi költségek'!$C:$N,2,0),"")</f>
        <v/>
      </c>
      <c r="C169" s="250" t="str">
        <f>IFERROR(VLOOKUP($A169,'dologi költségek'!$C:$N,3,0),"")</f>
        <v/>
      </c>
      <c r="D169" s="250" t="str">
        <f>IFERROR(VLOOKUP($A169,'dologi költségek'!$C:$N,4,0),"")</f>
        <v/>
      </c>
      <c r="E169" s="251" t="str">
        <f>IFERROR(VLOOKUP($A169,'dologi költségek'!$C:$N,5,0),"")</f>
        <v/>
      </c>
      <c r="F169" s="252" t="str">
        <f>IFERROR(VLOOKUP($A169,'dologi költségek'!$C:$N,8,0),"")</f>
        <v/>
      </c>
      <c r="G169" s="252" t="str">
        <f>IFERROR(VLOOKUP($A169,'dologi költségek'!$C:$N,9,0),"")</f>
        <v/>
      </c>
      <c r="H169" s="252" t="str">
        <f>IFERROR(VLOOKUP($A169,'dologi költségek'!$C:$N,10,0),"")</f>
        <v/>
      </c>
      <c r="I169" s="259" t="str">
        <f>IF(A169="","",SUMIF('dologi költségek'!$C:$C,$A169,'dologi költségek'!M:M))</f>
        <v/>
      </c>
      <c r="J169" s="260" t="str">
        <f>IF(A169="","",SUMIF('dologi költségek'!$C:$C,$A169,'dologi költségek'!N:N))</f>
        <v/>
      </c>
      <c r="K169" s="261" t="str">
        <f t="shared" si="4"/>
        <v/>
      </c>
      <c r="L169" s="263" t="str">
        <f t="shared" si="5"/>
        <v/>
      </c>
    </row>
    <row r="170" spans="2:12" x14ac:dyDescent="0.25">
      <c r="B170" s="250" t="str">
        <f>IFERROR(VLOOKUP($A170,'dologi költségek'!$C:$N,2,0),"")</f>
        <v/>
      </c>
      <c r="C170" s="250" t="str">
        <f>IFERROR(VLOOKUP($A170,'dologi költségek'!$C:$N,3,0),"")</f>
        <v/>
      </c>
      <c r="D170" s="250" t="str">
        <f>IFERROR(VLOOKUP($A170,'dologi költségek'!$C:$N,4,0),"")</f>
        <v/>
      </c>
      <c r="E170" s="251" t="str">
        <f>IFERROR(VLOOKUP($A170,'dologi költségek'!$C:$N,5,0),"")</f>
        <v/>
      </c>
      <c r="F170" s="252" t="str">
        <f>IFERROR(VLOOKUP($A170,'dologi költségek'!$C:$N,8,0),"")</f>
        <v/>
      </c>
      <c r="G170" s="252" t="str">
        <f>IFERROR(VLOOKUP($A170,'dologi költségek'!$C:$N,9,0),"")</f>
        <v/>
      </c>
      <c r="H170" s="252" t="str">
        <f>IFERROR(VLOOKUP($A170,'dologi költségek'!$C:$N,10,0),"")</f>
        <v/>
      </c>
      <c r="I170" s="259" t="str">
        <f>IF(A170="","",SUMIF('dologi költségek'!$C:$C,$A170,'dologi költségek'!M:M))</f>
        <v/>
      </c>
      <c r="J170" s="260" t="str">
        <f>IF(A170="","",SUMIF('dologi költségek'!$C:$C,$A170,'dologi költségek'!N:N))</f>
        <v/>
      </c>
      <c r="K170" s="261" t="str">
        <f t="shared" si="4"/>
        <v/>
      </c>
      <c r="L170" s="263" t="str">
        <f t="shared" si="5"/>
        <v/>
      </c>
    </row>
    <row r="171" spans="2:12" x14ac:dyDescent="0.25">
      <c r="B171" s="250" t="str">
        <f>IFERROR(VLOOKUP($A171,'dologi költségek'!$C:$N,2,0),"")</f>
        <v/>
      </c>
      <c r="C171" s="250" t="str">
        <f>IFERROR(VLOOKUP($A171,'dologi költségek'!$C:$N,3,0),"")</f>
        <v/>
      </c>
      <c r="D171" s="250" t="str">
        <f>IFERROR(VLOOKUP($A171,'dologi költségek'!$C:$N,4,0),"")</f>
        <v/>
      </c>
      <c r="E171" s="251" t="str">
        <f>IFERROR(VLOOKUP($A171,'dologi költségek'!$C:$N,5,0),"")</f>
        <v/>
      </c>
      <c r="F171" s="252" t="str">
        <f>IFERROR(VLOOKUP($A171,'dologi költségek'!$C:$N,8,0),"")</f>
        <v/>
      </c>
      <c r="G171" s="252" t="str">
        <f>IFERROR(VLOOKUP($A171,'dologi költségek'!$C:$N,9,0),"")</f>
        <v/>
      </c>
      <c r="H171" s="252" t="str">
        <f>IFERROR(VLOOKUP($A171,'dologi költségek'!$C:$N,10,0),"")</f>
        <v/>
      </c>
      <c r="I171" s="259" t="str">
        <f>IF(A171="","",SUMIF('dologi költségek'!$C:$C,$A171,'dologi költségek'!M:M))</f>
        <v/>
      </c>
      <c r="J171" s="260" t="str">
        <f>IF(A171="","",SUMIF('dologi költségek'!$C:$C,$A171,'dologi költségek'!N:N))</f>
        <v/>
      </c>
      <c r="K171" s="261" t="str">
        <f t="shared" si="4"/>
        <v/>
      </c>
      <c r="L171" s="263" t="str">
        <f t="shared" si="5"/>
        <v/>
      </c>
    </row>
    <row r="172" spans="2:12" x14ac:dyDescent="0.25">
      <c r="B172" s="250" t="str">
        <f>IFERROR(VLOOKUP($A172,'dologi költségek'!$C:$N,2,0),"")</f>
        <v/>
      </c>
      <c r="C172" s="250" t="str">
        <f>IFERROR(VLOOKUP($A172,'dologi költségek'!$C:$N,3,0),"")</f>
        <v/>
      </c>
      <c r="D172" s="250" t="str">
        <f>IFERROR(VLOOKUP($A172,'dologi költségek'!$C:$N,4,0),"")</f>
        <v/>
      </c>
      <c r="E172" s="251" t="str">
        <f>IFERROR(VLOOKUP($A172,'dologi költségek'!$C:$N,5,0),"")</f>
        <v/>
      </c>
      <c r="F172" s="252" t="str">
        <f>IFERROR(VLOOKUP($A172,'dologi költségek'!$C:$N,8,0),"")</f>
        <v/>
      </c>
      <c r="G172" s="252" t="str">
        <f>IFERROR(VLOOKUP($A172,'dologi költségek'!$C:$N,9,0),"")</f>
        <v/>
      </c>
      <c r="H172" s="252" t="str">
        <f>IFERROR(VLOOKUP($A172,'dologi költségek'!$C:$N,10,0),"")</f>
        <v/>
      </c>
      <c r="I172" s="259" t="str">
        <f>IF(A172="","",SUMIF('dologi költségek'!$C:$C,$A172,'dologi költségek'!M:M))</f>
        <v/>
      </c>
      <c r="J172" s="260" t="str">
        <f>IF(A172="","",SUMIF('dologi költségek'!$C:$C,$A172,'dologi költségek'!N:N))</f>
        <v/>
      </c>
      <c r="K172" s="261" t="str">
        <f t="shared" si="4"/>
        <v/>
      </c>
      <c r="L172" s="263" t="str">
        <f t="shared" si="5"/>
        <v/>
      </c>
    </row>
    <row r="173" spans="2:12" x14ac:dyDescent="0.25">
      <c r="B173" s="250" t="str">
        <f>IFERROR(VLOOKUP($A173,'dologi költségek'!$C:$N,2,0),"")</f>
        <v/>
      </c>
      <c r="C173" s="250" t="str">
        <f>IFERROR(VLOOKUP($A173,'dologi költségek'!$C:$N,3,0),"")</f>
        <v/>
      </c>
      <c r="D173" s="250" t="str">
        <f>IFERROR(VLOOKUP($A173,'dologi költségek'!$C:$N,4,0),"")</f>
        <v/>
      </c>
      <c r="E173" s="251" t="str">
        <f>IFERROR(VLOOKUP($A173,'dologi költségek'!$C:$N,5,0),"")</f>
        <v/>
      </c>
      <c r="F173" s="252" t="str">
        <f>IFERROR(VLOOKUP($A173,'dologi költségek'!$C:$N,8,0),"")</f>
        <v/>
      </c>
      <c r="G173" s="252" t="str">
        <f>IFERROR(VLOOKUP($A173,'dologi költségek'!$C:$N,9,0),"")</f>
        <v/>
      </c>
      <c r="H173" s="252" t="str">
        <f>IFERROR(VLOOKUP($A173,'dologi költségek'!$C:$N,10,0),"")</f>
        <v/>
      </c>
      <c r="I173" s="259" t="str">
        <f>IF(A173="","",SUMIF('dologi költségek'!$C:$C,$A173,'dologi költségek'!M:M))</f>
        <v/>
      </c>
      <c r="J173" s="260" t="str">
        <f>IF(A173="","",SUMIF('dologi költségek'!$C:$C,$A173,'dologi költségek'!N:N))</f>
        <v/>
      </c>
      <c r="K173" s="261" t="str">
        <f t="shared" si="4"/>
        <v/>
      </c>
      <c r="L173" s="263" t="str">
        <f t="shared" si="5"/>
        <v/>
      </c>
    </row>
    <row r="174" spans="2:12" x14ac:dyDescent="0.25">
      <c r="B174" s="250" t="str">
        <f>IFERROR(VLOOKUP($A174,'dologi költségek'!$C:$N,2,0),"")</f>
        <v/>
      </c>
      <c r="C174" s="250" t="str">
        <f>IFERROR(VLOOKUP($A174,'dologi költségek'!$C:$N,3,0),"")</f>
        <v/>
      </c>
      <c r="D174" s="250" t="str">
        <f>IFERROR(VLOOKUP($A174,'dologi költségek'!$C:$N,4,0),"")</f>
        <v/>
      </c>
      <c r="E174" s="251" t="str">
        <f>IFERROR(VLOOKUP($A174,'dologi költségek'!$C:$N,5,0),"")</f>
        <v/>
      </c>
      <c r="F174" s="252" t="str">
        <f>IFERROR(VLOOKUP($A174,'dologi költségek'!$C:$N,8,0),"")</f>
        <v/>
      </c>
      <c r="G174" s="252" t="str">
        <f>IFERROR(VLOOKUP($A174,'dologi költségek'!$C:$N,9,0),"")</f>
        <v/>
      </c>
      <c r="H174" s="252" t="str">
        <f>IFERROR(VLOOKUP($A174,'dologi költségek'!$C:$N,10,0),"")</f>
        <v/>
      </c>
      <c r="I174" s="259" t="str">
        <f>IF(A174="","",SUMIF('dologi költségek'!$C:$C,$A174,'dologi költségek'!M:M))</f>
        <v/>
      </c>
      <c r="J174" s="260" t="str">
        <f>IF(A174="","",SUMIF('dologi költségek'!$C:$C,$A174,'dologi költségek'!N:N))</f>
        <v/>
      </c>
      <c r="K174" s="261" t="str">
        <f t="shared" si="4"/>
        <v/>
      </c>
      <c r="L174" s="263" t="str">
        <f t="shared" si="5"/>
        <v/>
      </c>
    </row>
    <row r="175" spans="2:12" x14ac:dyDescent="0.25">
      <c r="B175" s="250" t="str">
        <f>IFERROR(VLOOKUP($A175,'dologi költségek'!$C:$N,2,0),"")</f>
        <v/>
      </c>
      <c r="C175" s="250" t="str">
        <f>IFERROR(VLOOKUP($A175,'dologi költségek'!$C:$N,3,0),"")</f>
        <v/>
      </c>
      <c r="D175" s="250" t="str">
        <f>IFERROR(VLOOKUP($A175,'dologi költségek'!$C:$N,4,0),"")</f>
        <v/>
      </c>
      <c r="E175" s="251" t="str">
        <f>IFERROR(VLOOKUP($A175,'dologi költségek'!$C:$N,5,0),"")</f>
        <v/>
      </c>
      <c r="F175" s="252" t="str">
        <f>IFERROR(VLOOKUP($A175,'dologi költségek'!$C:$N,8,0),"")</f>
        <v/>
      </c>
      <c r="G175" s="252" t="str">
        <f>IFERROR(VLOOKUP($A175,'dologi költségek'!$C:$N,9,0),"")</f>
        <v/>
      </c>
      <c r="H175" s="252" t="str">
        <f>IFERROR(VLOOKUP($A175,'dologi költségek'!$C:$N,10,0),"")</f>
        <v/>
      </c>
      <c r="I175" s="259" t="str">
        <f>IF(A175="","",SUMIF('dologi költségek'!$C:$C,$A175,'dologi költségek'!M:M))</f>
        <v/>
      </c>
      <c r="J175" s="260" t="str">
        <f>IF(A175="","",SUMIF('dologi költségek'!$C:$C,$A175,'dologi költségek'!N:N))</f>
        <v/>
      </c>
      <c r="K175" s="261" t="str">
        <f t="shared" si="4"/>
        <v/>
      </c>
      <c r="L175" s="263" t="str">
        <f t="shared" si="5"/>
        <v/>
      </c>
    </row>
    <row r="176" spans="2:12" x14ac:dyDescent="0.25">
      <c r="B176" s="250" t="str">
        <f>IFERROR(VLOOKUP($A176,'dologi költségek'!$C:$N,2,0),"")</f>
        <v/>
      </c>
      <c r="C176" s="250" t="str">
        <f>IFERROR(VLOOKUP($A176,'dologi költségek'!$C:$N,3,0),"")</f>
        <v/>
      </c>
      <c r="D176" s="250" t="str">
        <f>IFERROR(VLOOKUP($A176,'dologi költségek'!$C:$N,4,0),"")</f>
        <v/>
      </c>
      <c r="E176" s="251" t="str">
        <f>IFERROR(VLOOKUP($A176,'dologi költségek'!$C:$N,5,0),"")</f>
        <v/>
      </c>
      <c r="F176" s="252" t="str">
        <f>IFERROR(VLOOKUP($A176,'dologi költségek'!$C:$N,8,0),"")</f>
        <v/>
      </c>
      <c r="G176" s="252" t="str">
        <f>IFERROR(VLOOKUP($A176,'dologi költségek'!$C:$N,9,0),"")</f>
        <v/>
      </c>
      <c r="H176" s="252" t="str">
        <f>IFERROR(VLOOKUP($A176,'dologi költségek'!$C:$N,10,0),"")</f>
        <v/>
      </c>
      <c r="I176" s="259" t="str">
        <f>IF(A176="","",SUMIF('dologi költségek'!$C:$C,$A176,'dologi költségek'!M:M))</f>
        <v/>
      </c>
      <c r="J176" s="260" t="str">
        <f>IF(A176="","",SUMIF('dologi költségek'!$C:$C,$A176,'dologi költségek'!N:N))</f>
        <v/>
      </c>
      <c r="K176" s="261" t="str">
        <f t="shared" si="4"/>
        <v/>
      </c>
      <c r="L176" s="263" t="str">
        <f t="shared" si="5"/>
        <v/>
      </c>
    </row>
    <row r="177" spans="2:12" x14ac:dyDescent="0.25">
      <c r="B177" s="250" t="str">
        <f>IFERROR(VLOOKUP($A177,'dologi költségek'!$C:$N,2,0),"")</f>
        <v/>
      </c>
      <c r="C177" s="250" t="str">
        <f>IFERROR(VLOOKUP($A177,'dologi költségek'!$C:$N,3,0),"")</f>
        <v/>
      </c>
      <c r="D177" s="250" t="str">
        <f>IFERROR(VLOOKUP($A177,'dologi költségek'!$C:$N,4,0),"")</f>
        <v/>
      </c>
      <c r="E177" s="251" t="str">
        <f>IFERROR(VLOOKUP($A177,'dologi költségek'!$C:$N,5,0),"")</f>
        <v/>
      </c>
      <c r="F177" s="252" t="str">
        <f>IFERROR(VLOOKUP($A177,'dologi költségek'!$C:$N,8,0),"")</f>
        <v/>
      </c>
      <c r="G177" s="252" t="str">
        <f>IFERROR(VLOOKUP($A177,'dologi költségek'!$C:$N,9,0),"")</f>
        <v/>
      </c>
      <c r="H177" s="252" t="str">
        <f>IFERROR(VLOOKUP($A177,'dologi költségek'!$C:$N,10,0),"")</f>
        <v/>
      </c>
      <c r="I177" s="259" t="str">
        <f>IF(A177="","",SUMIF('dologi költségek'!$C:$C,$A177,'dologi költségek'!M:M))</f>
        <v/>
      </c>
      <c r="J177" s="260" t="str">
        <f>IF(A177="","",SUMIF('dologi költségek'!$C:$C,$A177,'dologi költségek'!N:N))</f>
        <v/>
      </c>
      <c r="K177" s="261" t="str">
        <f t="shared" si="4"/>
        <v/>
      </c>
      <c r="L177" s="263" t="str">
        <f t="shared" si="5"/>
        <v/>
      </c>
    </row>
    <row r="178" spans="2:12" x14ac:dyDescent="0.25">
      <c r="B178" s="250" t="str">
        <f>IFERROR(VLOOKUP($A178,'dologi költségek'!$C:$N,2,0),"")</f>
        <v/>
      </c>
      <c r="C178" s="250" t="str">
        <f>IFERROR(VLOOKUP($A178,'dologi költségek'!$C:$N,3,0),"")</f>
        <v/>
      </c>
      <c r="D178" s="250" t="str">
        <f>IFERROR(VLOOKUP($A178,'dologi költségek'!$C:$N,4,0),"")</f>
        <v/>
      </c>
      <c r="E178" s="251" t="str">
        <f>IFERROR(VLOOKUP($A178,'dologi költségek'!$C:$N,5,0),"")</f>
        <v/>
      </c>
      <c r="F178" s="252" t="str">
        <f>IFERROR(VLOOKUP($A178,'dologi költségek'!$C:$N,8,0),"")</f>
        <v/>
      </c>
      <c r="G178" s="252" t="str">
        <f>IFERROR(VLOOKUP($A178,'dologi költségek'!$C:$N,9,0),"")</f>
        <v/>
      </c>
      <c r="H178" s="252" t="str">
        <f>IFERROR(VLOOKUP($A178,'dologi költségek'!$C:$N,10,0),"")</f>
        <v/>
      </c>
      <c r="I178" s="259" t="str">
        <f>IF(A178="","",SUMIF('dologi költségek'!$C:$C,$A178,'dologi költségek'!M:M))</f>
        <v/>
      </c>
      <c r="J178" s="260" t="str">
        <f>IF(A178="","",SUMIF('dologi költségek'!$C:$C,$A178,'dologi költségek'!N:N))</f>
        <v/>
      </c>
      <c r="K178" s="261" t="str">
        <f t="shared" si="4"/>
        <v/>
      </c>
      <c r="L178" s="263" t="str">
        <f t="shared" si="5"/>
        <v/>
      </c>
    </row>
    <row r="179" spans="2:12" x14ac:dyDescent="0.25">
      <c r="B179" s="250" t="str">
        <f>IFERROR(VLOOKUP($A179,'dologi költségek'!$C:$N,2,0),"")</f>
        <v/>
      </c>
      <c r="C179" s="250" t="str">
        <f>IFERROR(VLOOKUP($A179,'dologi költségek'!$C:$N,3,0),"")</f>
        <v/>
      </c>
      <c r="D179" s="250" t="str">
        <f>IFERROR(VLOOKUP($A179,'dologi költségek'!$C:$N,4,0),"")</f>
        <v/>
      </c>
      <c r="E179" s="251" t="str">
        <f>IFERROR(VLOOKUP($A179,'dologi költségek'!$C:$N,5,0),"")</f>
        <v/>
      </c>
      <c r="F179" s="252" t="str">
        <f>IFERROR(VLOOKUP($A179,'dologi költségek'!$C:$N,8,0),"")</f>
        <v/>
      </c>
      <c r="G179" s="252" t="str">
        <f>IFERROR(VLOOKUP($A179,'dologi költségek'!$C:$N,9,0),"")</f>
        <v/>
      </c>
      <c r="H179" s="252" t="str">
        <f>IFERROR(VLOOKUP($A179,'dologi költségek'!$C:$N,10,0),"")</f>
        <v/>
      </c>
      <c r="I179" s="259" t="str">
        <f>IF(A179="","",SUMIF('dologi költségek'!$C:$C,$A179,'dologi költségek'!M:M))</f>
        <v/>
      </c>
      <c r="J179" s="260" t="str">
        <f>IF(A179="","",SUMIF('dologi költségek'!$C:$C,$A179,'dologi költségek'!N:N))</f>
        <v/>
      </c>
      <c r="K179" s="261" t="str">
        <f t="shared" si="4"/>
        <v/>
      </c>
      <c r="L179" s="263" t="str">
        <f t="shared" si="5"/>
        <v/>
      </c>
    </row>
    <row r="180" spans="2:12" x14ac:dyDescent="0.25">
      <c r="B180" s="250" t="str">
        <f>IFERROR(VLOOKUP($A180,'dologi költségek'!$C:$N,2,0),"")</f>
        <v/>
      </c>
      <c r="C180" s="250" t="str">
        <f>IFERROR(VLOOKUP($A180,'dologi költségek'!$C:$N,3,0),"")</f>
        <v/>
      </c>
      <c r="D180" s="250" t="str">
        <f>IFERROR(VLOOKUP($A180,'dologi költségek'!$C:$N,4,0),"")</f>
        <v/>
      </c>
      <c r="E180" s="251" t="str">
        <f>IFERROR(VLOOKUP($A180,'dologi költségek'!$C:$N,5,0),"")</f>
        <v/>
      </c>
      <c r="F180" s="252" t="str">
        <f>IFERROR(VLOOKUP($A180,'dologi költségek'!$C:$N,8,0),"")</f>
        <v/>
      </c>
      <c r="G180" s="252" t="str">
        <f>IFERROR(VLOOKUP($A180,'dologi költségek'!$C:$N,9,0),"")</f>
        <v/>
      </c>
      <c r="H180" s="252" t="str">
        <f>IFERROR(VLOOKUP($A180,'dologi költségek'!$C:$N,10,0),"")</f>
        <v/>
      </c>
      <c r="I180" s="259" t="str">
        <f>IF(A180="","",SUMIF('dologi költségek'!$C:$C,$A180,'dologi költségek'!M:M))</f>
        <v/>
      </c>
      <c r="J180" s="260" t="str">
        <f>IF(A180="","",SUMIF('dologi költségek'!$C:$C,$A180,'dologi költségek'!N:N))</f>
        <v/>
      </c>
      <c r="K180" s="261" t="str">
        <f t="shared" si="4"/>
        <v/>
      </c>
      <c r="L180" s="263" t="str">
        <f t="shared" si="5"/>
        <v/>
      </c>
    </row>
    <row r="181" spans="2:12" x14ac:dyDescent="0.25">
      <c r="B181" s="250" t="str">
        <f>IFERROR(VLOOKUP($A181,'dologi költségek'!$C:$N,2,0),"")</f>
        <v/>
      </c>
      <c r="C181" s="250" t="str">
        <f>IFERROR(VLOOKUP($A181,'dologi költségek'!$C:$N,3,0),"")</f>
        <v/>
      </c>
      <c r="D181" s="250" t="str">
        <f>IFERROR(VLOOKUP($A181,'dologi költségek'!$C:$N,4,0),"")</f>
        <v/>
      </c>
      <c r="E181" s="251" t="str">
        <f>IFERROR(VLOOKUP($A181,'dologi költségek'!$C:$N,5,0),"")</f>
        <v/>
      </c>
      <c r="F181" s="252" t="str">
        <f>IFERROR(VLOOKUP($A181,'dologi költségek'!$C:$N,8,0),"")</f>
        <v/>
      </c>
      <c r="G181" s="252" t="str">
        <f>IFERROR(VLOOKUP($A181,'dologi költségek'!$C:$N,9,0),"")</f>
        <v/>
      </c>
      <c r="H181" s="252" t="str">
        <f>IFERROR(VLOOKUP($A181,'dologi költségek'!$C:$N,10,0),"")</f>
        <v/>
      </c>
      <c r="I181" s="259" t="str">
        <f>IF(A181="","",SUMIF('dologi költségek'!$C:$C,$A181,'dologi költségek'!M:M))</f>
        <v/>
      </c>
      <c r="J181" s="260" t="str">
        <f>IF(A181="","",SUMIF('dologi költségek'!$C:$C,$A181,'dologi költségek'!N:N))</f>
        <v/>
      </c>
      <c r="K181" s="261" t="str">
        <f t="shared" si="4"/>
        <v/>
      </c>
      <c r="L181" s="263" t="str">
        <f t="shared" si="5"/>
        <v/>
      </c>
    </row>
    <row r="182" spans="2:12" x14ac:dyDescent="0.25">
      <c r="B182" s="250" t="str">
        <f>IFERROR(VLOOKUP($A182,'dologi költségek'!$C:$N,2,0),"")</f>
        <v/>
      </c>
      <c r="C182" s="250" t="str">
        <f>IFERROR(VLOOKUP($A182,'dologi költségek'!$C:$N,3,0),"")</f>
        <v/>
      </c>
      <c r="D182" s="250" t="str">
        <f>IFERROR(VLOOKUP($A182,'dologi költségek'!$C:$N,4,0),"")</f>
        <v/>
      </c>
      <c r="E182" s="251" t="str">
        <f>IFERROR(VLOOKUP($A182,'dologi költségek'!$C:$N,5,0),"")</f>
        <v/>
      </c>
      <c r="F182" s="252" t="str">
        <f>IFERROR(VLOOKUP($A182,'dologi költségek'!$C:$N,8,0),"")</f>
        <v/>
      </c>
      <c r="G182" s="252" t="str">
        <f>IFERROR(VLOOKUP($A182,'dologi költségek'!$C:$N,9,0),"")</f>
        <v/>
      </c>
      <c r="H182" s="252" t="str">
        <f>IFERROR(VLOOKUP($A182,'dologi költségek'!$C:$N,10,0),"")</f>
        <v/>
      </c>
      <c r="I182" s="259" t="str">
        <f>IF(A182="","",SUMIF('dologi költségek'!$C:$C,$A182,'dologi költségek'!M:M))</f>
        <v/>
      </c>
      <c r="J182" s="260" t="str">
        <f>IF(A182="","",SUMIF('dologi költségek'!$C:$C,$A182,'dologi költségek'!N:N))</f>
        <v/>
      </c>
      <c r="K182" s="261" t="str">
        <f t="shared" si="4"/>
        <v/>
      </c>
      <c r="L182" s="263" t="str">
        <f t="shared" si="5"/>
        <v/>
      </c>
    </row>
    <row r="183" spans="2:12" x14ac:dyDescent="0.25">
      <c r="B183" s="250" t="str">
        <f>IFERROR(VLOOKUP($A183,'dologi költségek'!$C:$N,2,0),"")</f>
        <v/>
      </c>
      <c r="C183" s="250" t="str">
        <f>IFERROR(VLOOKUP($A183,'dologi költségek'!$C:$N,3,0),"")</f>
        <v/>
      </c>
      <c r="D183" s="250" t="str">
        <f>IFERROR(VLOOKUP($A183,'dologi költségek'!$C:$N,4,0),"")</f>
        <v/>
      </c>
      <c r="E183" s="251" t="str">
        <f>IFERROR(VLOOKUP($A183,'dologi költségek'!$C:$N,5,0),"")</f>
        <v/>
      </c>
      <c r="F183" s="252" t="str">
        <f>IFERROR(VLOOKUP($A183,'dologi költségek'!$C:$N,8,0),"")</f>
        <v/>
      </c>
      <c r="G183" s="252" t="str">
        <f>IFERROR(VLOOKUP($A183,'dologi költségek'!$C:$N,9,0),"")</f>
        <v/>
      </c>
      <c r="H183" s="252" t="str">
        <f>IFERROR(VLOOKUP($A183,'dologi költségek'!$C:$N,10,0),"")</f>
        <v/>
      </c>
      <c r="I183" s="259" t="str">
        <f>IF(A183="","",SUMIF('dologi költségek'!$C:$C,$A183,'dologi költségek'!M:M))</f>
        <v/>
      </c>
      <c r="J183" s="260" t="str">
        <f>IF(A183="","",SUMIF('dologi költségek'!$C:$C,$A183,'dologi költségek'!N:N))</f>
        <v/>
      </c>
      <c r="K183" s="261" t="str">
        <f t="shared" si="4"/>
        <v/>
      </c>
      <c r="L183" s="263" t="str">
        <f t="shared" si="5"/>
        <v/>
      </c>
    </row>
    <row r="184" spans="2:12" x14ac:dyDescent="0.25">
      <c r="B184" s="250" t="str">
        <f>IFERROR(VLOOKUP($A184,'dologi költségek'!$C:$N,2,0),"")</f>
        <v/>
      </c>
      <c r="C184" s="250" t="str">
        <f>IFERROR(VLOOKUP($A184,'dologi költségek'!$C:$N,3,0),"")</f>
        <v/>
      </c>
      <c r="D184" s="250" t="str">
        <f>IFERROR(VLOOKUP($A184,'dologi költségek'!$C:$N,4,0),"")</f>
        <v/>
      </c>
      <c r="E184" s="251" t="str">
        <f>IFERROR(VLOOKUP($A184,'dologi költségek'!$C:$N,5,0),"")</f>
        <v/>
      </c>
      <c r="F184" s="252" t="str">
        <f>IFERROR(VLOOKUP($A184,'dologi költségek'!$C:$N,8,0),"")</f>
        <v/>
      </c>
      <c r="G184" s="252" t="str">
        <f>IFERROR(VLOOKUP($A184,'dologi költségek'!$C:$N,9,0),"")</f>
        <v/>
      </c>
      <c r="H184" s="252" t="str">
        <f>IFERROR(VLOOKUP($A184,'dologi költségek'!$C:$N,10,0),"")</f>
        <v/>
      </c>
      <c r="I184" s="259" t="str">
        <f>IF(A184="","",SUMIF('dologi költségek'!$C:$C,$A184,'dologi költségek'!M:M))</f>
        <v/>
      </c>
      <c r="J184" s="260" t="str">
        <f>IF(A184="","",SUMIF('dologi költségek'!$C:$C,$A184,'dologi költségek'!N:N))</f>
        <v/>
      </c>
      <c r="K184" s="261" t="str">
        <f t="shared" si="4"/>
        <v/>
      </c>
      <c r="L184" s="263" t="str">
        <f t="shared" si="5"/>
        <v/>
      </c>
    </row>
    <row r="185" spans="2:12" x14ac:dyDescent="0.25">
      <c r="B185" s="250" t="str">
        <f>IFERROR(VLOOKUP($A185,'dologi költségek'!$C:$N,2,0),"")</f>
        <v/>
      </c>
      <c r="C185" s="250" t="str">
        <f>IFERROR(VLOOKUP($A185,'dologi költségek'!$C:$N,3,0),"")</f>
        <v/>
      </c>
      <c r="D185" s="250" t="str">
        <f>IFERROR(VLOOKUP($A185,'dologi költségek'!$C:$N,4,0),"")</f>
        <v/>
      </c>
      <c r="E185" s="251" t="str">
        <f>IFERROR(VLOOKUP($A185,'dologi költségek'!$C:$N,5,0),"")</f>
        <v/>
      </c>
      <c r="F185" s="252" t="str">
        <f>IFERROR(VLOOKUP($A185,'dologi költségek'!$C:$N,8,0),"")</f>
        <v/>
      </c>
      <c r="G185" s="252" t="str">
        <f>IFERROR(VLOOKUP($A185,'dologi költségek'!$C:$N,9,0),"")</f>
        <v/>
      </c>
      <c r="H185" s="252" t="str">
        <f>IFERROR(VLOOKUP($A185,'dologi költségek'!$C:$N,10,0),"")</f>
        <v/>
      </c>
      <c r="I185" s="259" t="str">
        <f>IF(A185="","",SUMIF('dologi költségek'!$C:$C,$A185,'dologi költségek'!M:M))</f>
        <v/>
      </c>
      <c r="J185" s="260" t="str">
        <f>IF(A185="","",SUMIF('dologi költségek'!$C:$C,$A185,'dologi költségek'!N:N))</f>
        <v/>
      </c>
      <c r="K185" s="261" t="str">
        <f t="shared" si="4"/>
        <v/>
      </c>
      <c r="L185" s="263" t="str">
        <f t="shared" si="5"/>
        <v/>
      </c>
    </row>
    <row r="186" spans="2:12" x14ac:dyDescent="0.25">
      <c r="B186" s="250" t="str">
        <f>IFERROR(VLOOKUP($A186,'dologi költségek'!$C:$N,2,0),"")</f>
        <v/>
      </c>
      <c r="C186" s="250" t="str">
        <f>IFERROR(VLOOKUP($A186,'dologi költségek'!$C:$N,3,0),"")</f>
        <v/>
      </c>
      <c r="D186" s="250" t="str">
        <f>IFERROR(VLOOKUP($A186,'dologi költségek'!$C:$N,4,0),"")</f>
        <v/>
      </c>
      <c r="E186" s="251" t="str">
        <f>IFERROR(VLOOKUP($A186,'dologi költségek'!$C:$N,5,0),"")</f>
        <v/>
      </c>
      <c r="F186" s="252" t="str">
        <f>IFERROR(VLOOKUP($A186,'dologi költségek'!$C:$N,8,0),"")</f>
        <v/>
      </c>
      <c r="G186" s="252" t="str">
        <f>IFERROR(VLOOKUP($A186,'dologi költségek'!$C:$N,9,0),"")</f>
        <v/>
      </c>
      <c r="H186" s="252" t="str">
        <f>IFERROR(VLOOKUP($A186,'dologi költségek'!$C:$N,10,0),"")</f>
        <v/>
      </c>
      <c r="I186" s="259" t="str">
        <f>IF(A186="","",SUMIF('dologi költségek'!$C:$C,$A186,'dologi költségek'!M:M))</f>
        <v/>
      </c>
      <c r="J186" s="260" t="str">
        <f>IF(A186="","",SUMIF('dologi költségek'!$C:$C,$A186,'dologi költségek'!N:N))</f>
        <v/>
      </c>
      <c r="K186" s="261" t="str">
        <f t="shared" si="4"/>
        <v/>
      </c>
      <c r="L186" s="263" t="str">
        <f t="shared" si="5"/>
        <v/>
      </c>
    </row>
    <row r="187" spans="2:12" x14ac:dyDescent="0.25">
      <c r="B187" s="250" t="str">
        <f>IFERROR(VLOOKUP($A187,'dologi költségek'!$C:$N,2,0),"")</f>
        <v/>
      </c>
      <c r="C187" s="250" t="str">
        <f>IFERROR(VLOOKUP($A187,'dologi költségek'!$C:$N,3,0),"")</f>
        <v/>
      </c>
      <c r="D187" s="250" t="str">
        <f>IFERROR(VLOOKUP($A187,'dologi költségek'!$C:$N,4,0),"")</f>
        <v/>
      </c>
      <c r="E187" s="251" t="str">
        <f>IFERROR(VLOOKUP($A187,'dologi költségek'!$C:$N,5,0),"")</f>
        <v/>
      </c>
      <c r="F187" s="252" t="str">
        <f>IFERROR(VLOOKUP($A187,'dologi költségek'!$C:$N,8,0),"")</f>
        <v/>
      </c>
      <c r="G187" s="252" t="str">
        <f>IFERROR(VLOOKUP($A187,'dologi költségek'!$C:$N,9,0),"")</f>
        <v/>
      </c>
      <c r="H187" s="252" t="str">
        <f>IFERROR(VLOOKUP($A187,'dologi költségek'!$C:$N,10,0),"")</f>
        <v/>
      </c>
      <c r="I187" s="259" t="str">
        <f>IF(A187="","",SUMIF('dologi költségek'!$C:$C,$A187,'dologi költségek'!M:M))</f>
        <v/>
      </c>
      <c r="J187" s="260" t="str">
        <f>IF(A187="","",SUMIF('dologi költségek'!$C:$C,$A187,'dologi költségek'!N:N))</f>
        <v/>
      </c>
      <c r="K187" s="261" t="str">
        <f t="shared" si="4"/>
        <v/>
      </c>
      <c r="L187" s="263" t="str">
        <f t="shared" si="5"/>
        <v/>
      </c>
    </row>
    <row r="188" spans="2:12" x14ac:dyDescent="0.25">
      <c r="B188" s="250" t="str">
        <f>IFERROR(VLOOKUP($A188,'dologi költségek'!$C:$N,2,0),"")</f>
        <v/>
      </c>
      <c r="C188" s="250" t="str">
        <f>IFERROR(VLOOKUP($A188,'dologi költségek'!$C:$N,3,0),"")</f>
        <v/>
      </c>
      <c r="D188" s="250" t="str">
        <f>IFERROR(VLOOKUP($A188,'dologi költségek'!$C:$N,4,0),"")</f>
        <v/>
      </c>
      <c r="E188" s="251" t="str">
        <f>IFERROR(VLOOKUP($A188,'dologi költségek'!$C:$N,5,0),"")</f>
        <v/>
      </c>
      <c r="F188" s="252" t="str">
        <f>IFERROR(VLOOKUP($A188,'dologi költségek'!$C:$N,8,0),"")</f>
        <v/>
      </c>
      <c r="G188" s="252" t="str">
        <f>IFERROR(VLOOKUP($A188,'dologi költségek'!$C:$N,9,0),"")</f>
        <v/>
      </c>
      <c r="H188" s="252" t="str">
        <f>IFERROR(VLOOKUP($A188,'dologi költségek'!$C:$N,10,0),"")</f>
        <v/>
      </c>
      <c r="I188" s="259" t="str">
        <f>IF(A188="","",SUMIF('dologi költségek'!$C:$C,$A188,'dologi költségek'!M:M))</f>
        <v/>
      </c>
      <c r="J188" s="260" t="str">
        <f>IF(A188="","",SUMIF('dologi költségek'!$C:$C,$A188,'dologi költségek'!N:N))</f>
        <v/>
      </c>
      <c r="K188" s="261" t="str">
        <f t="shared" si="4"/>
        <v/>
      </c>
      <c r="L188" s="263" t="str">
        <f t="shared" si="5"/>
        <v/>
      </c>
    </row>
    <row r="189" spans="2:12" x14ac:dyDescent="0.25">
      <c r="B189" s="250" t="str">
        <f>IFERROR(VLOOKUP($A189,'dologi költségek'!$C:$N,2,0),"")</f>
        <v/>
      </c>
      <c r="C189" s="250" t="str">
        <f>IFERROR(VLOOKUP($A189,'dologi költségek'!$C:$N,3,0),"")</f>
        <v/>
      </c>
      <c r="D189" s="250" t="str">
        <f>IFERROR(VLOOKUP($A189,'dologi költségek'!$C:$N,4,0),"")</f>
        <v/>
      </c>
      <c r="E189" s="251" t="str">
        <f>IFERROR(VLOOKUP($A189,'dologi költségek'!$C:$N,5,0),"")</f>
        <v/>
      </c>
      <c r="F189" s="252" t="str">
        <f>IFERROR(VLOOKUP($A189,'dologi költségek'!$C:$N,8,0),"")</f>
        <v/>
      </c>
      <c r="G189" s="252" t="str">
        <f>IFERROR(VLOOKUP($A189,'dologi költségek'!$C:$N,9,0),"")</f>
        <v/>
      </c>
      <c r="H189" s="252" t="str">
        <f>IFERROR(VLOOKUP($A189,'dologi költségek'!$C:$N,10,0),"")</f>
        <v/>
      </c>
      <c r="I189" s="259" t="str">
        <f>IF(A189="","",SUMIF('dologi költségek'!$C:$C,$A189,'dologi költségek'!M:M))</f>
        <v/>
      </c>
      <c r="J189" s="260" t="str">
        <f>IF(A189="","",SUMIF('dologi költségek'!$C:$C,$A189,'dologi költségek'!N:N))</f>
        <v/>
      </c>
      <c r="K189" s="261" t="str">
        <f t="shared" si="4"/>
        <v/>
      </c>
      <c r="L189" s="263" t="str">
        <f t="shared" si="5"/>
        <v/>
      </c>
    </row>
    <row r="190" spans="2:12" x14ac:dyDescent="0.25">
      <c r="B190" s="250" t="str">
        <f>IFERROR(VLOOKUP($A190,'dologi költségek'!$C:$N,2,0),"")</f>
        <v/>
      </c>
      <c r="C190" s="250" t="str">
        <f>IFERROR(VLOOKUP($A190,'dologi költségek'!$C:$N,3,0),"")</f>
        <v/>
      </c>
      <c r="D190" s="250" t="str">
        <f>IFERROR(VLOOKUP($A190,'dologi költségek'!$C:$N,4,0),"")</f>
        <v/>
      </c>
      <c r="E190" s="251" t="str">
        <f>IFERROR(VLOOKUP($A190,'dologi költségek'!$C:$N,5,0),"")</f>
        <v/>
      </c>
      <c r="F190" s="252" t="str">
        <f>IFERROR(VLOOKUP($A190,'dologi költségek'!$C:$N,8,0),"")</f>
        <v/>
      </c>
      <c r="G190" s="252" t="str">
        <f>IFERROR(VLOOKUP($A190,'dologi költségek'!$C:$N,9,0),"")</f>
        <v/>
      </c>
      <c r="H190" s="252" t="str">
        <f>IFERROR(VLOOKUP($A190,'dologi költségek'!$C:$N,10,0),"")</f>
        <v/>
      </c>
      <c r="I190" s="259" t="str">
        <f>IF(A190="","",SUMIF('dologi költségek'!$C:$C,$A190,'dologi költségek'!M:M))</f>
        <v/>
      </c>
      <c r="J190" s="260" t="str">
        <f>IF(A190="","",SUMIF('dologi költségek'!$C:$C,$A190,'dologi költségek'!N:N))</f>
        <v/>
      </c>
      <c r="K190" s="261" t="str">
        <f t="shared" si="4"/>
        <v/>
      </c>
      <c r="L190" s="263" t="str">
        <f t="shared" si="5"/>
        <v/>
      </c>
    </row>
    <row r="191" spans="2:12" x14ac:dyDescent="0.25">
      <c r="B191" s="250" t="str">
        <f>IFERROR(VLOOKUP($A191,'dologi költségek'!$C:$N,2,0),"")</f>
        <v/>
      </c>
      <c r="C191" s="250" t="str">
        <f>IFERROR(VLOOKUP($A191,'dologi költségek'!$C:$N,3,0),"")</f>
        <v/>
      </c>
      <c r="D191" s="250" t="str">
        <f>IFERROR(VLOOKUP($A191,'dologi költségek'!$C:$N,4,0),"")</f>
        <v/>
      </c>
      <c r="E191" s="251" t="str">
        <f>IFERROR(VLOOKUP($A191,'dologi költségek'!$C:$N,5,0),"")</f>
        <v/>
      </c>
      <c r="F191" s="252" t="str">
        <f>IFERROR(VLOOKUP($A191,'dologi költségek'!$C:$N,8,0),"")</f>
        <v/>
      </c>
      <c r="G191" s="252" t="str">
        <f>IFERROR(VLOOKUP($A191,'dologi költségek'!$C:$N,9,0),"")</f>
        <v/>
      </c>
      <c r="H191" s="252" t="str">
        <f>IFERROR(VLOOKUP($A191,'dologi költségek'!$C:$N,10,0),"")</f>
        <v/>
      </c>
      <c r="I191" s="259" t="str">
        <f>IF(A191="","",SUMIF('dologi költségek'!$C:$C,$A191,'dologi költségek'!M:M))</f>
        <v/>
      </c>
      <c r="J191" s="260" t="str">
        <f>IF(A191="","",SUMIF('dologi költségek'!$C:$C,$A191,'dologi költségek'!N:N))</f>
        <v/>
      </c>
      <c r="K191" s="261" t="str">
        <f t="shared" si="4"/>
        <v/>
      </c>
      <c r="L191" s="263" t="str">
        <f t="shared" si="5"/>
        <v/>
      </c>
    </row>
    <row r="192" spans="2:12" x14ac:dyDescent="0.25">
      <c r="B192" s="250" t="str">
        <f>IFERROR(VLOOKUP($A192,'dologi költségek'!$C:$N,2,0),"")</f>
        <v/>
      </c>
      <c r="C192" s="250" t="str">
        <f>IFERROR(VLOOKUP($A192,'dologi költségek'!$C:$N,3,0),"")</f>
        <v/>
      </c>
      <c r="D192" s="250" t="str">
        <f>IFERROR(VLOOKUP($A192,'dologi költségek'!$C:$N,4,0),"")</f>
        <v/>
      </c>
      <c r="E192" s="251" t="str">
        <f>IFERROR(VLOOKUP($A192,'dologi költségek'!$C:$N,5,0),"")</f>
        <v/>
      </c>
      <c r="F192" s="252" t="str">
        <f>IFERROR(VLOOKUP($A192,'dologi költségek'!$C:$N,8,0),"")</f>
        <v/>
      </c>
      <c r="G192" s="252" t="str">
        <f>IFERROR(VLOOKUP($A192,'dologi költségek'!$C:$N,9,0),"")</f>
        <v/>
      </c>
      <c r="H192" s="252" t="str">
        <f>IFERROR(VLOOKUP($A192,'dologi költségek'!$C:$N,10,0),"")</f>
        <v/>
      </c>
      <c r="I192" s="259" t="str">
        <f>IF(A192="","",SUMIF('dologi költségek'!$C:$C,$A192,'dologi költségek'!M:M))</f>
        <v/>
      </c>
      <c r="J192" s="260" t="str">
        <f>IF(A192="","",SUMIF('dologi költségek'!$C:$C,$A192,'dologi költségek'!N:N))</f>
        <v/>
      </c>
      <c r="K192" s="261" t="str">
        <f t="shared" si="4"/>
        <v/>
      </c>
      <c r="L192" s="263" t="str">
        <f t="shared" si="5"/>
        <v/>
      </c>
    </row>
    <row r="193" spans="2:12" x14ac:dyDescent="0.25">
      <c r="B193" s="250" t="str">
        <f>IFERROR(VLOOKUP($A193,'dologi költségek'!$C:$N,2,0),"")</f>
        <v/>
      </c>
      <c r="C193" s="250" t="str">
        <f>IFERROR(VLOOKUP($A193,'dologi költségek'!$C:$N,3,0),"")</f>
        <v/>
      </c>
      <c r="D193" s="250" t="str">
        <f>IFERROR(VLOOKUP($A193,'dologi költségek'!$C:$N,4,0),"")</f>
        <v/>
      </c>
      <c r="E193" s="251" t="str">
        <f>IFERROR(VLOOKUP($A193,'dologi költségek'!$C:$N,5,0),"")</f>
        <v/>
      </c>
      <c r="F193" s="252" t="str">
        <f>IFERROR(VLOOKUP($A193,'dologi költségek'!$C:$N,8,0),"")</f>
        <v/>
      </c>
      <c r="G193" s="252" t="str">
        <f>IFERROR(VLOOKUP($A193,'dologi költségek'!$C:$N,9,0),"")</f>
        <v/>
      </c>
      <c r="H193" s="252" t="str">
        <f>IFERROR(VLOOKUP($A193,'dologi költségek'!$C:$N,10,0),"")</f>
        <v/>
      </c>
      <c r="I193" s="259" t="str">
        <f>IF(A193="","",SUMIF('dologi költségek'!$C:$C,$A193,'dologi költségek'!M:M))</f>
        <v/>
      </c>
      <c r="J193" s="260" t="str">
        <f>IF(A193="","",SUMIF('dologi költségek'!$C:$C,$A193,'dologi költségek'!N:N))</f>
        <v/>
      </c>
      <c r="K193" s="261" t="str">
        <f t="shared" si="4"/>
        <v/>
      </c>
      <c r="L193" s="263" t="str">
        <f t="shared" si="5"/>
        <v/>
      </c>
    </row>
    <row r="194" spans="2:12" x14ac:dyDescent="0.25">
      <c r="B194" s="250" t="str">
        <f>IFERROR(VLOOKUP($A194,'dologi költségek'!$C:$N,2,0),"")</f>
        <v/>
      </c>
      <c r="C194" s="250" t="str">
        <f>IFERROR(VLOOKUP($A194,'dologi költségek'!$C:$N,3,0),"")</f>
        <v/>
      </c>
      <c r="D194" s="250" t="str">
        <f>IFERROR(VLOOKUP($A194,'dologi költségek'!$C:$N,4,0),"")</f>
        <v/>
      </c>
      <c r="E194" s="251" t="str">
        <f>IFERROR(VLOOKUP($A194,'dologi költségek'!$C:$N,5,0),"")</f>
        <v/>
      </c>
      <c r="F194" s="252" t="str">
        <f>IFERROR(VLOOKUP($A194,'dologi költségek'!$C:$N,8,0),"")</f>
        <v/>
      </c>
      <c r="G194" s="252" t="str">
        <f>IFERROR(VLOOKUP($A194,'dologi költségek'!$C:$N,9,0),"")</f>
        <v/>
      </c>
      <c r="H194" s="252" t="str">
        <f>IFERROR(VLOOKUP($A194,'dologi költségek'!$C:$N,10,0),"")</f>
        <v/>
      </c>
      <c r="I194" s="259" t="str">
        <f>IF(A194="","",SUMIF('dologi költségek'!$C:$C,$A194,'dologi költségek'!M:M))</f>
        <v/>
      </c>
      <c r="J194" s="260" t="str">
        <f>IF(A194="","",SUMIF('dologi költségek'!$C:$C,$A194,'dologi költségek'!N:N))</f>
        <v/>
      </c>
      <c r="K194" s="261" t="str">
        <f t="shared" si="4"/>
        <v/>
      </c>
      <c r="L194" s="263" t="str">
        <f t="shared" si="5"/>
        <v/>
      </c>
    </row>
    <row r="195" spans="2:12" x14ac:dyDescent="0.25">
      <c r="B195" s="250" t="str">
        <f>IFERROR(VLOOKUP($A195,'dologi költségek'!$C:$N,2,0),"")</f>
        <v/>
      </c>
      <c r="C195" s="250" t="str">
        <f>IFERROR(VLOOKUP($A195,'dologi költségek'!$C:$N,3,0),"")</f>
        <v/>
      </c>
      <c r="D195" s="250" t="str">
        <f>IFERROR(VLOOKUP($A195,'dologi költségek'!$C:$N,4,0),"")</f>
        <v/>
      </c>
      <c r="E195" s="251" t="str">
        <f>IFERROR(VLOOKUP($A195,'dologi költségek'!$C:$N,5,0),"")</f>
        <v/>
      </c>
      <c r="F195" s="252" t="str">
        <f>IFERROR(VLOOKUP($A195,'dologi költségek'!$C:$N,8,0),"")</f>
        <v/>
      </c>
      <c r="G195" s="252" t="str">
        <f>IFERROR(VLOOKUP($A195,'dologi költségek'!$C:$N,9,0),"")</f>
        <v/>
      </c>
      <c r="H195" s="252" t="str">
        <f>IFERROR(VLOOKUP($A195,'dologi költségek'!$C:$N,10,0),"")</f>
        <v/>
      </c>
      <c r="I195" s="259" t="str">
        <f>IF(A195="","",SUMIF('dologi költségek'!$C:$C,$A195,'dologi költségek'!M:M))</f>
        <v/>
      </c>
      <c r="J195" s="260" t="str">
        <f>IF(A195="","",SUMIF('dologi költségek'!$C:$C,$A195,'dologi költségek'!N:N))</f>
        <v/>
      </c>
      <c r="K195" s="261" t="str">
        <f t="shared" si="4"/>
        <v/>
      </c>
      <c r="L195" s="263" t="str">
        <f t="shared" si="5"/>
        <v/>
      </c>
    </row>
    <row r="196" spans="2:12" x14ac:dyDescent="0.25">
      <c r="B196" s="250" t="str">
        <f>IFERROR(VLOOKUP($A196,'dologi költségek'!$C:$N,2,0),"")</f>
        <v/>
      </c>
      <c r="C196" s="250" t="str">
        <f>IFERROR(VLOOKUP($A196,'dologi költségek'!$C:$N,3,0),"")</f>
        <v/>
      </c>
      <c r="D196" s="250" t="str">
        <f>IFERROR(VLOOKUP($A196,'dologi költségek'!$C:$N,4,0),"")</f>
        <v/>
      </c>
      <c r="E196" s="251" t="str">
        <f>IFERROR(VLOOKUP($A196,'dologi költségek'!$C:$N,5,0),"")</f>
        <v/>
      </c>
      <c r="F196" s="252" t="str">
        <f>IFERROR(VLOOKUP($A196,'dologi költségek'!$C:$N,8,0),"")</f>
        <v/>
      </c>
      <c r="G196" s="252" t="str">
        <f>IFERROR(VLOOKUP($A196,'dologi költségek'!$C:$N,9,0),"")</f>
        <v/>
      </c>
      <c r="H196" s="252" t="str">
        <f>IFERROR(VLOOKUP($A196,'dologi költségek'!$C:$N,10,0),"")</f>
        <v/>
      </c>
      <c r="I196" s="259" t="str">
        <f>IF(A196="","",SUMIF('dologi költségek'!$C:$C,$A196,'dologi költségek'!M:M))</f>
        <v/>
      </c>
      <c r="J196" s="260" t="str">
        <f>IF(A196="","",SUMIF('dologi költségek'!$C:$C,$A196,'dologi költségek'!N:N))</f>
        <v/>
      </c>
      <c r="K196" s="261" t="str">
        <f t="shared" ref="K196:K200" si="6">IF(A196="","",SUM(I196:J196))</f>
        <v/>
      </c>
      <c r="L196" s="263" t="str">
        <f t="shared" ref="L196:L200" si="7">IFERROR(IF(A196="","",IF($B$1="igen",K196-F196,K196-H196)),"")</f>
        <v/>
      </c>
    </row>
    <row r="197" spans="2:12" x14ac:dyDescent="0.25">
      <c r="B197" s="250" t="str">
        <f>IFERROR(VLOOKUP($A197,'dologi költségek'!$C:$N,2,0),"")</f>
        <v/>
      </c>
      <c r="C197" s="250" t="str">
        <f>IFERROR(VLOOKUP($A197,'dologi költségek'!$C:$N,3,0),"")</f>
        <v/>
      </c>
      <c r="D197" s="250" t="str">
        <f>IFERROR(VLOOKUP($A197,'dologi költségek'!$C:$N,4,0),"")</f>
        <v/>
      </c>
      <c r="E197" s="251" t="str">
        <f>IFERROR(VLOOKUP($A197,'dologi költségek'!$C:$N,5,0),"")</f>
        <v/>
      </c>
      <c r="F197" s="252" t="str">
        <f>IFERROR(VLOOKUP($A197,'dologi költségek'!$C:$N,8,0),"")</f>
        <v/>
      </c>
      <c r="G197" s="252" t="str">
        <f>IFERROR(VLOOKUP($A197,'dologi költségek'!$C:$N,9,0),"")</f>
        <v/>
      </c>
      <c r="H197" s="252" t="str">
        <f>IFERROR(VLOOKUP($A197,'dologi költségek'!$C:$N,10,0),"")</f>
        <v/>
      </c>
      <c r="I197" s="259" t="str">
        <f>IF(A197="","",SUMIF('dologi költségek'!$C:$C,$A197,'dologi költségek'!M:M))</f>
        <v/>
      </c>
      <c r="J197" s="260" t="str">
        <f>IF(A197="","",SUMIF('dologi költségek'!$C:$C,$A197,'dologi költségek'!N:N))</f>
        <v/>
      </c>
      <c r="K197" s="261" t="str">
        <f t="shared" si="6"/>
        <v/>
      </c>
      <c r="L197" s="263" t="str">
        <f t="shared" si="7"/>
        <v/>
      </c>
    </row>
    <row r="198" spans="2:12" x14ac:dyDescent="0.25">
      <c r="B198" s="250" t="str">
        <f>IFERROR(VLOOKUP($A198,'dologi költségek'!$C:$N,2,0),"")</f>
        <v/>
      </c>
      <c r="C198" s="250" t="str">
        <f>IFERROR(VLOOKUP($A198,'dologi költségek'!$C:$N,3,0),"")</f>
        <v/>
      </c>
      <c r="D198" s="250" t="str">
        <f>IFERROR(VLOOKUP($A198,'dologi költségek'!$C:$N,4,0),"")</f>
        <v/>
      </c>
      <c r="E198" s="251" t="str">
        <f>IFERROR(VLOOKUP($A198,'dologi költségek'!$C:$N,5,0),"")</f>
        <v/>
      </c>
      <c r="F198" s="252" t="str">
        <f>IFERROR(VLOOKUP($A198,'dologi költségek'!$C:$N,8,0),"")</f>
        <v/>
      </c>
      <c r="G198" s="252" t="str">
        <f>IFERROR(VLOOKUP($A198,'dologi költségek'!$C:$N,9,0),"")</f>
        <v/>
      </c>
      <c r="H198" s="252" t="str">
        <f>IFERROR(VLOOKUP($A198,'dologi költségek'!$C:$N,10,0),"")</f>
        <v/>
      </c>
      <c r="I198" s="259" t="str">
        <f>IF(A198="","",SUMIF('dologi költségek'!$C:$C,$A198,'dologi költségek'!M:M))</f>
        <v/>
      </c>
      <c r="J198" s="260" t="str">
        <f>IF(A198="","",SUMIF('dologi költségek'!$C:$C,$A198,'dologi költségek'!N:N))</f>
        <v/>
      </c>
      <c r="K198" s="261" t="str">
        <f t="shared" si="6"/>
        <v/>
      </c>
      <c r="L198" s="263" t="str">
        <f t="shared" si="7"/>
        <v/>
      </c>
    </row>
    <row r="199" spans="2:12" x14ac:dyDescent="0.25">
      <c r="B199" s="250" t="str">
        <f>IFERROR(VLOOKUP($A199,'dologi költségek'!$C:$N,2,0),"")</f>
        <v/>
      </c>
      <c r="C199" s="250" t="str">
        <f>IFERROR(VLOOKUP($A199,'dologi költségek'!$C:$N,3,0),"")</f>
        <v/>
      </c>
      <c r="D199" s="250" t="str">
        <f>IFERROR(VLOOKUP($A199,'dologi költségek'!$C:$N,4,0),"")</f>
        <v/>
      </c>
      <c r="E199" s="251" t="str">
        <f>IFERROR(VLOOKUP($A199,'dologi költségek'!$C:$N,5,0),"")</f>
        <v/>
      </c>
      <c r="F199" s="252" t="str">
        <f>IFERROR(VLOOKUP($A199,'dologi költségek'!$C:$N,8,0),"")</f>
        <v/>
      </c>
      <c r="G199" s="252" t="str">
        <f>IFERROR(VLOOKUP($A199,'dologi költségek'!$C:$N,9,0),"")</f>
        <v/>
      </c>
      <c r="H199" s="252" t="str">
        <f>IFERROR(VLOOKUP($A199,'dologi költségek'!$C:$N,10,0),"")</f>
        <v/>
      </c>
      <c r="I199" s="259" t="str">
        <f>IF(A199="","",SUMIF('dologi költségek'!$C:$C,$A199,'dologi költségek'!M:M))</f>
        <v/>
      </c>
      <c r="J199" s="260" t="str">
        <f>IF(A199="","",SUMIF('dologi költségek'!$C:$C,$A199,'dologi költségek'!N:N))</f>
        <v/>
      </c>
      <c r="K199" s="261" t="str">
        <f t="shared" si="6"/>
        <v/>
      </c>
      <c r="L199" s="263" t="str">
        <f t="shared" si="7"/>
        <v/>
      </c>
    </row>
    <row r="200" spans="2:12" ht="15.75" thickBot="1" x14ac:dyDescent="0.3">
      <c r="B200" s="250" t="str">
        <f>IFERROR(VLOOKUP($A200,'dologi költségek'!$C:$N,2,0),"")</f>
        <v/>
      </c>
      <c r="C200" s="250" t="str">
        <f>IFERROR(VLOOKUP($A200,'dologi költségek'!$C:$N,3,0),"")</f>
        <v/>
      </c>
      <c r="D200" s="250" t="str">
        <f>IFERROR(VLOOKUP($A200,'dologi költségek'!$C:$N,4,0),"")</f>
        <v/>
      </c>
      <c r="E200" s="251" t="str">
        <f>IFERROR(VLOOKUP($A200,'dologi költségek'!$C:$N,5,0),"")</f>
        <v/>
      </c>
      <c r="F200" s="252" t="str">
        <f>IFERROR(VLOOKUP($A200,'dologi költségek'!$C:$N,8,0),"")</f>
        <v/>
      </c>
      <c r="G200" s="252" t="str">
        <f>IFERROR(VLOOKUP($A200,'dologi költségek'!$C:$N,9,0),"")</f>
        <v/>
      </c>
      <c r="H200" s="252" t="str">
        <f>IFERROR(VLOOKUP($A200,'dologi költségek'!$C:$N,10,0),"")</f>
        <v/>
      </c>
      <c r="I200" s="264" t="str">
        <f>IF(A200="","",SUMIF('dologi költségek'!$C:$C,$A200,'dologi költségek'!M:M))</f>
        <v/>
      </c>
      <c r="J200" s="265" t="str">
        <f>IF(A200="","",SUMIF('dologi költségek'!$C:$C,$A200,'dologi költségek'!N:N))</f>
        <v/>
      </c>
      <c r="K200" s="266" t="str">
        <f t="shared" si="6"/>
        <v/>
      </c>
      <c r="L200" s="267" t="str">
        <f t="shared" si="7"/>
        <v/>
      </c>
    </row>
  </sheetData>
  <sheetProtection algorithmName="SHA-512" hashValue="Ja237cz2zATO/aMA04lIDelzbnVI2hVMo7mjV81sXZwYMJjbtGIY13BA9EUOBOossNF35sw5gl0q/AXBdrvrRQ==" saltValue="r0oiG7Gz1LdDEN5eZypADA==" spinCount="100000" sheet="1" objects="1" scenarios="1"/>
  <autoFilter ref="A2:L200" xr:uid="{00998A53-9BAB-4351-B4F0-D85E85AFDBF3}"/>
  <conditionalFormatting sqref="L3:L200">
    <cfRule type="expression" dxfId="0" priority="2">
      <formula>AND(L3&lt;&gt;"",L3&gt;0)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2CE4C-3EF1-4BF5-9B63-BEDDC1915498}">
  <dimension ref="A1:C20"/>
  <sheetViews>
    <sheetView zoomScale="90" zoomScaleNormal="90" workbookViewId="0">
      <selection activeCell="A17" sqref="A17"/>
    </sheetView>
  </sheetViews>
  <sheetFormatPr defaultColWidth="10.85546875" defaultRowHeight="18.75" x14ac:dyDescent="0.25"/>
  <cols>
    <col min="1" max="1" width="58.85546875" style="7" bestFit="1" customWidth="1"/>
    <col min="2" max="2" width="54.28515625" style="7" bestFit="1" customWidth="1"/>
    <col min="3" max="3" width="23.5703125" style="6" bestFit="1" customWidth="1"/>
    <col min="4" max="16384" width="10.85546875" style="6"/>
  </cols>
  <sheetData>
    <row r="1" spans="1:3" ht="30" x14ac:dyDescent="0.25">
      <c r="A1" s="9" t="s">
        <v>206</v>
      </c>
      <c r="B1" s="9" t="s">
        <v>207</v>
      </c>
      <c r="C1" s="4" t="s">
        <v>208</v>
      </c>
    </row>
    <row r="2" spans="1:3" x14ac:dyDescent="0.25">
      <c r="A2" s="78" t="s">
        <v>168</v>
      </c>
      <c r="B2" s="7" t="s">
        <v>77</v>
      </c>
      <c r="C2" s="3" t="s">
        <v>209</v>
      </c>
    </row>
    <row r="3" spans="1:3" x14ac:dyDescent="0.25">
      <c r="A3" s="111" t="s">
        <v>170</v>
      </c>
      <c r="C3" s="3" t="s">
        <v>210</v>
      </c>
    </row>
    <row r="4" spans="1:3" x14ac:dyDescent="0.25">
      <c r="A4" s="111" t="s">
        <v>171</v>
      </c>
      <c r="C4" s="3" t="s">
        <v>211</v>
      </c>
    </row>
    <row r="5" spans="1:3" x14ac:dyDescent="0.25">
      <c r="A5" s="111" t="s">
        <v>173</v>
      </c>
    </row>
    <row r="6" spans="1:3" x14ac:dyDescent="0.25">
      <c r="A6" s="111" t="s">
        <v>177</v>
      </c>
    </row>
    <row r="7" spans="1:3" x14ac:dyDescent="0.25">
      <c r="A7" s="111" t="s">
        <v>180</v>
      </c>
    </row>
    <row r="8" spans="1:3" x14ac:dyDescent="0.25">
      <c r="A8" s="111" t="s">
        <v>181</v>
      </c>
    </row>
    <row r="9" spans="1:3" x14ac:dyDescent="0.25">
      <c r="A9" s="111" t="s">
        <v>182</v>
      </c>
    </row>
    <row r="10" spans="1:3" x14ac:dyDescent="0.25">
      <c r="A10" s="111" t="s">
        <v>184</v>
      </c>
    </row>
    <row r="11" spans="1:3" x14ac:dyDescent="0.25">
      <c r="A11" s="111" t="s">
        <v>185</v>
      </c>
    </row>
    <row r="12" spans="1:3" x14ac:dyDescent="0.25">
      <c r="A12" s="111" t="s">
        <v>186</v>
      </c>
    </row>
    <row r="13" spans="1:3" x14ac:dyDescent="0.25">
      <c r="A13" s="78" t="s">
        <v>188</v>
      </c>
    </row>
    <row r="14" spans="1:3" x14ac:dyDescent="0.25">
      <c r="A14" s="78" t="s">
        <v>190</v>
      </c>
    </row>
    <row r="15" spans="1:3" x14ac:dyDescent="0.25">
      <c r="A15" s="78" t="s">
        <v>216</v>
      </c>
    </row>
    <row r="16" spans="1:3" x14ac:dyDescent="0.25">
      <c r="A16" s="78" t="s">
        <v>232</v>
      </c>
    </row>
    <row r="17" spans="1:1" x14ac:dyDescent="0.25">
      <c r="A17" s="78" t="s">
        <v>192</v>
      </c>
    </row>
    <row r="18" spans="1:1" x14ac:dyDescent="0.25">
      <c r="A18" s="78" t="s">
        <v>196</v>
      </c>
    </row>
    <row r="19" spans="1:1" x14ac:dyDescent="0.25">
      <c r="A19" s="78" t="s">
        <v>197</v>
      </c>
    </row>
    <row r="20" spans="1:1" ht="19.5" thickBot="1" x14ac:dyDescent="0.3">
      <c r="A20" s="79" t="s">
        <v>199</v>
      </c>
    </row>
  </sheetData>
  <sheetProtection algorithmName="SHA-512" hashValue="bv0TNqJycP2EFEoDuYqkjIqh4FH9/h0CLM/TINUW1hEfl7IRU2j44BSU2VeqIEt3uvlENmrtjpZTb1kx3HCKqQ==" saltValue="4J9kESyCH3FlvTc5Y918E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SharedWithUsers xmlns="6aba6f51-e2e2-4b38-be5b-235407f5f173">
      <UserInfo>
        <DisplayName>György János</DisplayName>
        <AccountId>720</AccountId>
        <AccountType/>
      </UserInfo>
    </SharedWithUsers>
    <TaxCatchAll xmlns="6aba6f51-e2e2-4b38-be5b-235407f5f173" xsi:nil="true"/>
    <lcf76f155ced4ddcb4097134ff3c332f xmlns="32ed6586-742f-40a5-849a-8f6ffedaa45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333E41F282F74245A113446269B68B7D" ma:contentTypeVersion="18" ma:contentTypeDescription="Új dokumentum létrehozása." ma:contentTypeScope="" ma:versionID="daa57bd66acb9097bf13d693792a52e5">
  <xsd:schema xmlns:xsd="http://www.w3.org/2001/XMLSchema" xmlns:xs="http://www.w3.org/2001/XMLSchema" xmlns:p="http://schemas.microsoft.com/office/2006/metadata/properties" xmlns:ns1="http://schemas.microsoft.com/sharepoint/v3" xmlns:ns2="32ed6586-742f-40a5-849a-8f6ffedaa453" xmlns:ns3="6aba6f51-e2e2-4b38-be5b-235407f5f173" targetNamespace="http://schemas.microsoft.com/office/2006/metadata/properties" ma:root="true" ma:fieldsID="dbcdb0ffbbe4166210546cf783bb6338" ns1:_="" ns2:_="" ns3:_="">
    <xsd:import namespace="http://schemas.microsoft.com/sharepoint/v3"/>
    <xsd:import namespace="32ed6586-742f-40a5-849a-8f6ffedaa453"/>
    <xsd:import namespace="6aba6f51-e2e2-4b38-be5b-235407f5f1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Egységesített megfelelőségi házirend tulajdonságai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Egységesített megfelelőségi házirend felhasználóifelület-művelet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ed6586-742f-40a5-849a-8f6ffedaa4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Képcímkék" ma:readOnly="false" ma:fieldId="{5cf76f15-5ced-4ddc-b409-7134ff3c332f}" ma:taxonomyMulti="true" ma:sspId="03d96980-17d6-49a2-bb41-b3746e7c2a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ba6f51-e2e2-4b38-be5b-235407f5f17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2c849383-1df2-4615-b7f3-2085b5021165}" ma:internalName="TaxCatchAll" ma:showField="CatchAllData" ma:web="6aba6f51-e2e2-4b38-be5b-235407f5f1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908CEE-AFF2-462B-BBD1-EA17ACC8DC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43C4A1-52C9-43BF-A586-1300B541A5D3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sharepoint/v3"/>
    <ds:schemaRef ds:uri="http://schemas.microsoft.com/office/infopath/2007/PartnerControls"/>
    <ds:schemaRef ds:uri="32ed6586-742f-40a5-849a-8f6ffedaa453"/>
    <ds:schemaRef ds:uri="6aba6f51-e2e2-4b38-be5b-235407f5f173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E3C19F3-0AC2-4AB0-9BE5-ACBAFF56D1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2ed6586-742f-40a5-849a-8f6ffedaa453"/>
    <ds:schemaRef ds:uri="6aba6f51-e2e2-4b38-be5b-235407f5f1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6</vt:i4>
      </vt:variant>
      <vt:variant>
        <vt:lpstr>Névvel ellátott tartományok</vt:lpstr>
      </vt:variant>
      <vt:variant>
        <vt:i4>7</vt:i4>
      </vt:variant>
    </vt:vector>
  </HeadingPairs>
  <TitlesOfParts>
    <vt:vector size="13" baseType="lpstr">
      <vt:lpstr>kitöltési útmutató</vt:lpstr>
      <vt:lpstr>dologi költségek</vt:lpstr>
      <vt:lpstr>személyi költségek</vt:lpstr>
      <vt:lpstr>elszámolás összesítő</vt:lpstr>
      <vt:lpstr>kontroll</vt:lpstr>
      <vt:lpstr>rejtett fül listával</vt:lpstr>
      <vt:lpstr>'dologi költségek'!Nyomtatási_cím</vt:lpstr>
      <vt:lpstr>'kitöltési útmutató'!Nyomtatási_cím</vt:lpstr>
      <vt:lpstr>'személyi költségek'!Nyomtatási_cím</vt:lpstr>
      <vt:lpstr>'dologi költségek'!Nyomtatási_terület</vt:lpstr>
      <vt:lpstr>'elszámolás összesítő'!Nyomtatási_terület</vt:lpstr>
      <vt:lpstr>'kitöltési útmutató'!Nyomtatási_terület</vt:lpstr>
      <vt:lpstr>'személyi költségek'!Nyomtatási_terület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Ódry Márta</dc:creator>
  <cp:keywords/>
  <dc:description/>
  <cp:lastModifiedBy>Buzás-Jáger Anikó</cp:lastModifiedBy>
  <cp:revision/>
  <dcterms:created xsi:type="dcterms:W3CDTF">2020-07-30T09:09:19Z</dcterms:created>
  <dcterms:modified xsi:type="dcterms:W3CDTF">2023-04-12T06:07:29Z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0x010100333E41F282F74245A113446269B68B7D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MediaServiceImageTags">
    <vt:lpwstr/>
  </property>
</Properties>
</file>